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GoogleDrive\OUP equity handbook\Draft Chapters and Exercises\Ch 11 and 12 O'Donnell rank dependent\"/>
    </mc:Choice>
  </mc:AlternateContent>
  <xr:revisionPtr revIDLastSave="0" documentId="8_{7BB300AA-37F8-49D6-9634-8480B8B29A0F}" xr6:coauthVersionLast="36" xr6:coauthVersionMax="36" xr10:uidLastSave="{00000000-0000-0000-0000-000000000000}"/>
  <bookViews>
    <workbookView xWindow="0" yWindow="0" windowWidth="15870" windowHeight="7995" tabRatio="784" xr2:uid="{00000000-000D-0000-FFFF-FFFF00000000}"/>
  </bookViews>
  <sheets>
    <sheet name="PD" sheetId="9" r:id="rId1"/>
    <sheet name="FOSD" sheetId="2" r:id="rId2"/>
    <sheet name="LD" sheetId="5" r:id="rId3"/>
    <sheet name="GLD" sheetId="4" r:id="rId4"/>
    <sheet name="SOGLD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2" i="9" l="1"/>
  <c r="D23" i="2" l="1"/>
  <c r="C3" i="2"/>
  <c r="H4" i="9"/>
  <c r="H5" i="9"/>
  <c r="H6" i="9"/>
  <c r="H7" i="9"/>
  <c r="H8" i="9"/>
  <c r="I4" i="9"/>
  <c r="J4" i="9"/>
  <c r="I5" i="9"/>
  <c r="J5" i="9"/>
  <c r="M5" i="9" s="1"/>
  <c r="I6" i="9"/>
  <c r="J6" i="9"/>
  <c r="I7" i="9"/>
  <c r="J7" i="9"/>
  <c r="M7" i="9" s="1"/>
  <c r="I8" i="9"/>
  <c r="J8" i="9"/>
  <c r="S7" i="9" l="1"/>
  <c r="R7" i="9"/>
  <c r="S5" i="9"/>
  <c r="R5" i="9"/>
  <c r="M8" i="9"/>
  <c r="M6" i="9"/>
  <c r="L4" i="9"/>
  <c r="P4" i="9" s="1"/>
  <c r="Q4" i="9" s="1"/>
  <c r="M4" i="9"/>
  <c r="N7" i="9"/>
  <c r="O7" i="9" s="1"/>
  <c r="L5" i="9"/>
  <c r="L8" i="9"/>
  <c r="L6" i="9"/>
  <c r="L7" i="9"/>
  <c r="D4" i="9"/>
  <c r="D5" i="9" s="1"/>
  <c r="D6" i="9" s="1"/>
  <c r="D7" i="9" s="1"/>
  <c r="D8" i="9" s="1"/>
  <c r="N6" i="9" l="1"/>
  <c r="O6" i="9" s="1"/>
  <c r="S6" i="9"/>
  <c r="R6" i="9"/>
  <c r="R8" i="9"/>
  <c r="S8" i="9"/>
  <c r="R4" i="9"/>
  <c r="S4" i="9" s="1"/>
  <c r="S9" i="9" s="1"/>
  <c r="P5" i="9"/>
  <c r="Q5" i="9" s="1"/>
  <c r="Q9" i="9" s="1"/>
  <c r="P7" i="9"/>
  <c r="Q7" i="9" s="1"/>
  <c r="P6" i="9"/>
  <c r="Q6" i="9" s="1"/>
  <c r="P8" i="9"/>
  <c r="Q8" i="9" s="1"/>
  <c r="N4" i="9"/>
  <c r="O4" i="9" s="1"/>
  <c r="N5" i="9"/>
  <c r="O5" i="9" s="1"/>
  <c r="N8" i="9"/>
  <c r="O8" i="9" s="1"/>
  <c r="O10" i="9" l="1"/>
  <c r="S10" i="9"/>
  <c r="S11" i="9" s="1"/>
  <c r="Q10" i="9"/>
  <c r="Q11" i="9"/>
  <c r="P12" i="9" s="1"/>
  <c r="O9" i="9"/>
  <c r="O11" i="9" s="1"/>
  <c r="E9" i="9"/>
  <c r="I3" i="3"/>
  <c r="H3" i="3"/>
  <c r="N12" i="9" l="1"/>
  <c r="O13" i="9"/>
  <c r="F9" i="9"/>
  <c r="G9" i="9"/>
  <c r="C3" i="3"/>
  <c r="C3" i="5" l="1"/>
  <c r="I3" i="4"/>
  <c r="H3" i="4"/>
  <c r="C3" i="4"/>
  <c r="G13" i="2" l="1"/>
  <c r="F13" i="2"/>
  <c r="E13" i="2"/>
  <c r="D19" i="2" l="1"/>
  <c r="D18" i="2" l="1"/>
  <c r="D20" i="2"/>
  <c r="C18" i="2"/>
  <c r="D21" i="2"/>
  <c r="D22" i="2"/>
  <c r="D24" i="2"/>
  <c r="D25" i="2"/>
  <c r="D26" i="2"/>
  <c r="E18" i="2"/>
  <c r="E19" i="2"/>
  <c r="E20" i="2"/>
  <c r="E21" i="2"/>
  <c r="E22" i="2"/>
  <c r="E23" i="2"/>
  <c r="E24" i="2"/>
  <c r="E26" i="2"/>
  <c r="E27" i="2"/>
  <c r="F18" i="2"/>
  <c r="F19" i="2"/>
  <c r="F20" i="2"/>
  <c r="F21" i="2"/>
  <c r="F22" i="2"/>
  <c r="E49" i="2" s="1"/>
  <c r="F23" i="2"/>
  <c r="E50" i="2" s="1"/>
  <c r="J50" i="2" s="1"/>
  <c r="K50" i="2" s="1"/>
  <c r="F24" i="2"/>
  <c r="F25" i="2"/>
  <c r="E52" i="2" s="1"/>
  <c r="J52" i="2" s="1"/>
  <c r="K52" i="2" s="1"/>
  <c r="F26" i="2"/>
  <c r="F27" i="2"/>
  <c r="E54" i="2" s="1"/>
  <c r="J54" i="2" s="1"/>
  <c r="K54" i="2" s="1"/>
  <c r="E51" i="2" l="1"/>
  <c r="E47" i="2"/>
  <c r="K47" i="2" s="1"/>
  <c r="D46" i="2"/>
  <c r="H46" i="2" s="1"/>
  <c r="I46" i="2" s="1"/>
  <c r="E46" i="2"/>
  <c r="J46" i="2" s="1"/>
  <c r="K46" i="2" s="1"/>
  <c r="E53" i="2"/>
  <c r="J49" i="2"/>
  <c r="K49" i="2" s="1"/>
  <c r="D45" i="2"/>
  <c r="E45" i="2"/>
  <c r="E48" i="2"/>
  <c r="J48" i="2" s="1"/>
  <c r="K48" i="2" s="1"/>
  <c r="J51" i="2"/>
  <c r="K51" i="2" s="1"/>
  <c r="J47" i="2"/>
  <c r="C4" i="3"/>
  <c r="D4" i="3" s="1"/>
  <c r="D4" i="5"/>
  <c r="C4" i="4"/>
  <c r="D4" i="4" s="1"/>
  <c r="D47" i="2"/>
  <c r="D54" i="2"/>
  <c r="H54" i="2" s="1"/>
  <c r="I54" i="2" s="1"/>
  <c r="D50" i="2"/>
  <c r="H50" i="2" s="1"/>
  <c r="I50" i="2" s="1"/>
  <c r="D52" i="2"/>
  <c r="H52" i="2" s="1"/>
  <c r="I52" i="2" s="1"/>
  <c r="D48" i="2"/>
  <c r="H48" i="2" s="1"/>
  <c r="I48" i="2" s="1"/>
  <c r="C53" i="2"/>
  <c r="C49" i="2"/>
  <c r="C45" i="2"/>
  <c r="D53" i="2"/>
  <c r="D49" i="2"/>
  <c r="C52" i="2"/>
  <c r="C48" i="2"/>
  <c r="C51" i="2"/>
  <c r="C47" i="2"/>
  <c r="D51" i="2"/>
  <c r="C54" i="2"/>
  <c r="C50" i="2"/>
  <c r="C46" i="2"/>
  <c r="H49" i="2" l="1"/>
  <c r="I49" i="2"/>
  <c r="H53" i="2"/>
  <c r="I53" i="2" s="1"/>
  <c r="H47" i="2"/>
  <c r="I47" i="2"/>
  <c r="K45" i="2"/>
  <c r="J45" i="2"/>
  <c r="J53" i="2"/>
  <c r="K53" i="2" s="1"/>
  <c r="H51" i="2"/>
  <c r="I51" i="2" s="1"/>
  <c r="I45" i="2"/>
  <c r="H45" i="2"/>
  <c r="F46" i="2"/>
  <c r="G46" i="2" s="1"/>
  <c r="F54" i="2"/>
  <c r="G54" i="2" s="1"/>
  <c r="F51" i="2"/>
  <c r="G51" i="2" s="1"/>
  <c r="F53" i="2"/>
  <c r="G53" i="2" s="1"/>
  <c r="F52" i="2"/>
  <c r="G52" i="2" s="1"/>
  <c r="F48" i="2"/>
  <c r="G48" i="2" s="1"/>
  <c r="F45" i="2"/>
  <c r="G45" i="2" s="1"/>
  <c r="F50" i="2"/>
  <c r="G50" i="2" s="1"/>
  <c r="F47" i="2"/>
  <c r="G47" i="2" s="1"/>
  <c r="F49" i="2"/>
  <c r="G49" i="2"/>
  <c r="C20" i="2"/>
  <c r="C5" i="3"/>
  <c r="D5" i="3" s="1"/>
  <c r="C5" i="4"/>
  <c r="D5" i="4" s="1"/>
  <c r="C5" i="5"/>
  <c r="E4" i="4"/>
  <c r="G4" i="4"/>
  <c r="F4" i="3"/>
  <c r="G4" i="5"/>
  <c r="F4" i="5"/>
  <c r="J4" i="5" l="1"/>
  <c r="G56" i="2"/>
  <c r="G57" i="2" s="1"/>
  <c r="B30" i="2" s="1"/>
  <c r="K56" i="2"/>
  <c r="G55" i="2"/>
  <c r="K55" i="2"/>
  <c r="P4" i="5"/>
  <c r="O4" i="5"/>
  <c r="G4" i="3"/>
  <c r="J4" i="3" s="1"/>
  <c r="J4" i="4"/>
  <c r="I55" i="2"/>
  <c r="I56" i="2" s="1"/>
  <c r="E5" i="4"/>
  <c r="E5" i="5"/>
  <c r="G5" i="5"/>
  <c r="I4" i="5"/>
  <c r="F5" i="4"/>
  <c r="H4" i="4"/>
  <c r="C21" i="2"/>
  <c r="C6" i="3"/>
  <c r="C6" i="5"/>
  <c r="D6" i="5" s="1"/>
  <c r="C6" i="4"/>
  <c r="D6" i="4" s="1"/>
  <c r="E5" i="3"/>
  <c r="H4" i="5"/>
  <c r="H4" i="3"/>
  <c r="G5" i="4"/>
  <c r="I4" i="4"/>
  <c r="J5" i="5" l="1"/>
  <c r="O5" i="5" s="1"/>
  <c r="P5" i="5" s="1"/>
  <c r="L4" i="3"/>
  <c r="K4" i="3"/>
  <c r="M4" i="4"/>
  <c r="N4" i="4"/>
  <c r="L4" i="5"/>
  <c r="K4" i="5"/>
  <c r="O4" i="3"/>
  <c r="P4" i="3" s="1"/>
  <c r="G5" i="3"/>
  <c r="J5" i="3" s="1"/>
  <c r="J5" i="4"/>
  <c r="I4" i="3"/>
  <c r="M4" i="5"/>
  <c r="N4" i="5"/>
  <c r="I57" i="2"/>
  <c r="B31" i="2" s="1"/>
  <c r="K4" i="4"/>
  <c r="L4" i="4" s="1"/>
  <c r="O4" i="4"/>
  <c r="P4" i="4" s="1"/>
  <c r="K57" i="2"/>
  <c r="B32" i="2" s="1"/>
  <c r="E6" i="4"/>
  <c r="E6" i="5"/>
  <c r="I5" i="4"/>
  <c r="G6" i="4"/>
  <c r="G6" i="5"/>
  <c r="I5" i="5"/>
  <c r="F6" i="5"/>
  <c r="H5" i="5"/>
  <c r="K5" i="5" s="1"/>
  <c r="L5" i="5" s="1"/>
  <c r="D6" i="3"/>
  <c r="E6" i="3" s="1"/>
  <c r="F6" i="4"/>
  <c r="H5" i="4"/>
  <c r="H5" i="3"/>
  <c r="C22" i="2"/>
  <c r="C7" i="3"/>
  <c r="C7" i="5"/>
  <c r="D7" i="5" s="1"/>
  <c r="C7" i="4"/>
  <c r="D7" i="4" s="1"/>
  <c r="J6" i="4" l="1"/>
  <c r="K5" i="3"/>
  <c r="L5" i="3" s="1"/>
  <c r="K5" i="4"/>
  <c r="L5" i="4" s="1"/>
  <c r="M5" i="4"/>
  <c r="N5" i="4"/>
  <c r="M5" i="5"/>
  <c r="N5" i="5" s="1"/>
  <c r="M4" i="3"/>
  <c r="N4" i="3"/>
  <c r="J6" i="5"/>
  <c r="P5" i="4"/>
  <c r="O5" i="4"/>
  <c r="O6" i="4"/>
  <c r="P6" i="4"/>
  <c r="O5" i="3"/>
  <c r="P5" i="3" s="1"/>
  <c r="E7" i="4"/>
  <c r="E7" i="5"/>
  <c r="F6" i="3"/>
  <c r="C23" i="2"/>
  <c r="C8" i="3"/>
  <c r="C8" i="5"/>
  <c r="D8" i="5" s="1"/>
  <c r="C8" i="4"/>
  <c r="D8" i="4" s="1"/>
  <c r="F7" i="4"/>
  <c r="H6" i="4"/>
  <c r="F7" i="5"/>
  <c r="H6" i="5"/>
  <c r="G7" i="4"/>
  <c r="I6" i="4"/>
  <c r="G7" i="5"/>
  <c r="I6" i="5"/>
  <c r="M6" i="5" s="1"/>
  <c r="N6" i="5" s="1"/>
  <c r="D7" i="3"/>
  <c r="E7" i="3" s="1"/>
  <c r="I5" i="3"/>
  <c r="M5" i="3" s="1"/>
  <c r="N5" i="3" s="1"/>
  <c r="J7" i="5" l="1"/>
  <c r="O7" i="5" s="1"/>
  <c r="P7" i="5" s="1"/>
  <c r="E8" i="4"/>
  <c r="J7" i="4"/>
  <c r="O6" i="5"/>
  <c r="P6" i="5"/>
  <c r="K6" i="5"/>
  <c r="L6" i="5"/>
  <c r="J6" i="3"/>
  <c r="O6" i="3" s="1"/>
  <c r="P6" i="3" s="1"/>
  <c r="N6" i="4"/>
  <c r="M6" i="4"/>
  <c r="K6" i="4"/>
  <c r="L6" i="4"/>
  <c r="F7" i="3"/>
  <c r="H6" i="3"/>
  <c r="K6" i="3" s="1"/>
  <c r="L6" i="3" s="1"/>
  <c r="E8" i="5"/>
  <c r="F8" i="5"/>
  <c r="H7" i="5"/>
  <c r="K7" i="5" s="1"/>
  <c r="L7" i="5" s="1"/>
  <c r="G8" i="5"/>
  <c r="I7" i="5"/>
  <c r="F8" i="4"/>
  <c r="H7" i="4"/>
  <c r="C24" i="2"/>
  <c r="C9" i="3"/>
  <c r="C9" i="4"/>
  <c r="D9" i="4" s="1"/>
  <c r="E9" i="4" s="1"/>
  <c r="C9" i="5"/>
  <c r="D9" i="5" s="1"/>
  <c r="G8" i="4"/>
  <c r="I7" i="4"/>
  <c r="D8" i="3"/>
  <c r="E8" i="3" s="1"/>
  <c r="G7" i="3"/>
  <c r="J7" i="3" s="1"/>
  <c r="I6" i="3"/>
  <c r="M7" i="4" l="1"/>
  <c r="N7" i="4" s="1"/>
  <c r="M7" i="5"/>
  <c r="N7" i="5" s="1"/>
  <c r="O7" i="4"/>
  <c r="P7" i="4" s="1"/>
  <c r="M6" i="3"/>
  <c r="N6" i="3"/>
  <c r="J8" i="4"/>
  <c r="J8" i="5"/>
  <c r="O7" i="3"/>
  <c r="P7" i="3" s="1"/>
  <c r="K7" i="4"/>
  <c r="L7" i="4" s="1"/>
  <c r="H7" i="3"/>
  <c r="E9" i="5"/>
  <c r="F9" i="4"/>
  <c r="H8" i="4"/>
  <c r="F9" i="5"/>
  <c r="H8" i="5"/>
  <c r="D9" i="3"/>
  <c r="E9" i="3" s="1"/>
  <c r="C25" i="2"/>
  <c r="C10" i="3"/>
  <c r="C10" i="5"/>
  <c r="D10" i="5" s="1"/>
  <c r="C10" i="4"/>
  <c r="D10" i="4" s="1"/>
  <c r="E10" i="4" s="1"/>
  <c r="G9" i="5"/>
  <c r="I8" i="5"/>
  <c r="M8" i="5" s="1"/>
  <c r="N8" i="5" s="1"/>
  <c r="G8" i="3"/>
  <c r="I7" i="3"/>
  <c r="M7" i="3" s="1"/>
  <c r="N7" i="3" s="1"/>
  <c r="G9" i="4"/>
  <c r="J9" i="4" s="1"/>
  <c r="I8" i="4"/>
  <c r="F8" i="3"/>
  <c r="J9" i="5" l="1"/>
  <c r="O9" i="5" s="1"/>
  <c r="P9" i="5" s="1"/>
  <c r="K8" i="4"/>
  <c r="L8" i="4"/>
  <c r="J8" i="3"/>
  <c r="O8" i="3" s="1"/>
  <c r="P8" i="3" s="1"/>
  <c r="K8" i="5"/>
  <c r="L8" i="5" s="1"/>
  <c r="O8" i="5"/>
  <c r="P8" i="5" s="1"/>
  <c r="M8" i="4"/>
  <c r="N8" i="4" s="1"/>
  <c r="K7" i="3"/>
  <c r="L7" i="3" s="1"/>
  <c r="O8" i="4"/>
  <c r="P8" i="4"/>
  <c r="P9" i="4"/>
  <c r="O9" i="4"/>
  <c r="E10" i="5"/>
  <c r="H8" i="3"/>
  <c r="K8" i="3" s="1"/>
  <c r="L8" i="3" s="1"/>
  <c r="D10" i="3"/>
  <c r="E10" i="3" s="1"/>
  <c r="F10" i="4"/>
  <c r="H9" i="4"/>
  <c r="G10" i="5"/>
  <c r="I9" i="5"/>
  <c r="G10" i="4"/>
  <c r="I9" i="4"/>
  <c r="G9" i="3"/>
  <c r="I8" i="3"/>
  <c r="F9" i="3"/>
  <c r="F10" i="5"/>
  <c r="H9" i="5"/>
  <c r="K9" i="5" s="1"/>
  <c r="L9" i="5" s="1"/>
  <c r="C26" i="2"/>
  <c r="C11" i="3"/>
  <c r="C11" i="5"/>
  <c r="D11" i="5" s="1"/>
  <c r="C11" i="4"/>
  <c r="D11" i="4" s="1"/>
  <c r="E11" i="4" s="1"/>
  <c r="J10" i="5" l="1"/>
  <c r="O10" i="5" s="1"/>
  <c r="P10" i="5" s="1"/>
  <c r="J10" i="4"/>
  <c r="J9" i="3"/>
  <c r="P9" i="3" s="1"/>
  <c r="M8" i="3"/>
  <c r="N8" i="3" s="1"/>
  <c r="M9" i="5"/>
  <c r="N9" i="5"/>
  <c r="O9" i="3"/>
  <c r="M9" i="4"/>
  <c r="N9" i="4"/>
  <c r="K9" i="4"/>
  <c r="L9" i="4" s="1"/>
  <c r="O10" i="4"/>
  <c r="P10" i="4" s="1"/>
  <c r="E11" i="5"/>
  <c r="F10" i="3"/>
  <c r="D11" i="3"/>
  <c r="F11" i="3" s="1"/>
  <c r="F11" i="5"/>
  <c r="H10" i="5"/>
  <c r="G11" i="5"/>
  <c r="I10" i="5"/>
  <c r="M10" i="5" s="1"/>
  <c r="N10" i="5" s="1"/>
  <c r="C12" i="3"/>
  <c r="C12" i="5"/>
  <c r="D12" i="5" s="1"/>
  <c r="C12" i="4"/>
  <c r="D12" i="4" s="1"/>
  <c r="E12" i="4" s="1"/>
  <c r="H9" i="3"/>
  <c r="G11" i="4"/>
  <c r="I10" i="4"/>
  <c r="I9" i="3"/>
  <c r="M9" i="3" s="1"/>
  <c r="N9" i="3" s="1"/>
  <c r="G10" i="3"/>
  <c r="J10" i="3" s="1"/>
  <c r="O10" i="3" s="1"/>
  <c r="P10" i="3" s="1"/>
  <c r="F11" i="4"/>
  <c r="H10" i="4"/>
  <c r="J11" i="5" l="1"/>
  <c r="O11" i="5" s="1"/>
  <c r="P11" i="5" s="1"/>
  <c r="K9" i="3"/>
  <c r="L9" i="3"/>
  <c r="K10" i="4"/>
  <c r="L10" i="4"/>
  <c r="M10" i="4"/>
  <c r="N10" i="4" s="1"/>
  <c r="K10" i="5"/>
  <c r="L10" i="5"/>
  <c r="J11" i="4"/>
  <c r="E12" i="5"/>
  <c r="H10" i="3"/>
  <c r="K10" i="3" s="1"/>
  <c r="L10" i="3" s="1"/>
  <c r="E11" i="3"/>
  <c r="H11" i="3" s="1"/>
  <c r="D12" i="3"/>
  <c r="E12" i="3" s="1"/>
  <c r="I10" i="3"/>
  <c r="G11" i="3"/>
  <c r="J11" i="3" s="1"/>
  <c r="G12" i="4"/>
  <c r="I11" i="4"/>
  <c r="G12" i="5"/>
  <c r="I11" i="5"/>
  <c r="F12" i="4"/>
  <c r="H11" i="4"/>
  <c r="C13" i="3"/>
  <c r="C13" i="4"/>
  <c r="D13" i="4" s="1"/>
  <c r="E13" i="4" s="1"/>
  <c r="C13" i="5"/>
  <c r="D13" i="5" s="1"/>
  <c r="F12" i="5"/>
  <c r="H11" i="5"/>
  <c r="K11" i="5" s="1"/>
  <c r="L11" i="5" s="1"/>
  <c r="E13" i="5" l="1"/>
  <c r="J12" i="5"/>
  <c r="O12" i="5" s="1"/>
  <c r="P12" i="5" s="1"/>
  <c r="L11" i="3"/>
  <c r="K11" i="3"/>
  <c r="M11" i="5"/>
  <c r="N11" i="5"/>
  <c r="O11" i="3"/>
  <c r="P11" i="3" s="1"/>
  <c r="M10" i="3"/>
  <c r="N10" i="3" s="1"/>
  <c r="L11" i="4"/>
  <c r="K11" i="4"/>
  <c r="M11" i="4"/>
  <c r="N11" i="4"/>
  <c r="P11" i="4"/>
  <c r="O11" i="4"/>
  <c r="J12" i="4"/>
  <c r="F12" i="3"/>
  <c r="H12" i="3" s="1"/>
  <c r="K12" i="3" s="1"/>
  <c r="L12" i="3" s="1"/>
  <c r="F13" i="5"/>
  <c r="H13" i="5" s="1"/>
  <c r="H12" i="5"/>
  <c r="K12" i="5" s="1"/>
  <c r="L12" i="5" s="1"/>
  <c r="I12" i="4"/>
  <c r="F13" i="4"/>
  <c r="H13" i="4" s="1"/>
  <c r="H12" i="4"/>
  <c r="I11" i="3"/>
  <c r="M11" i="3" s="1"/>
  <c r="N11" i="3" s="1"/>
  <c r="G12" i="3"/>
  <c r="D13" i="3"/>
  <c r="F13" i="3" s="1"/>
  <c r="I12" i="5"/>
  <c r="M12" i="5" s="1"/>
  <c r="N12" i="5" s="1"/>
  <c r="J12" i="3" l="1"/>
  <c r="O12" i="3" s="1"/>
  <c r="P12" i="3" s="1"/>
  <c r="K13" i="4"/>
  <c r="L13" i="4" s="1"/>
  <c r="M12" i="4"/>
  <c r="N12" i="4" s="1"/>
  <c r="I13" i="4"/>
  <c r="J13" i="4"/>
  <c r="O12" i="4"/>
  <c r="P12" i="4"/>
  <c r="I13" i="5"/>
  <c r="J13" i="5"/>
  <c r="K12" i="4"/>
  <c r="L12" i="4"/>
  <c r="K13" i="5"/>
  <c r="L13" i="5"/>
  <c r="L14" i="5" s="1"/>
  <c r="E13" i="3"/>
  <c r="I12" i="3"/>
  <c r="G13" i="3"/>
  <c r="J13" i="3" s="1"/>
  <c r="O13" i="3" s="1"/>
  <c r="P13" i="3" s="1"/>
  <c r="L14" i="4" l="1"/>
  <c r="L15" i="4"/>
  <c r="L15" i="5"/>
  <c r="L16" i="5" s="1"/>
  <c r="B16" i="5" s="1"/>
  <c r="P15" i="3"/>
  <c r="P14" i="3"/>
  <c r="P13" i="5"/>
  <c r="P14" i="5" s="1"/>
  <c r="P15" i="5" s="1"/>
  <c r="P16" i="5" s="1"/>
  <c r="B18" i="5" s="1"/>
  <c r="O13" i="5"/>
  <c r="P13" i="4"/>
  <c r="O13" i="4"/>
  <c r="M12" i="3"/>
  <c r="N12" i="3"/>
  <c r="M13" i="5"/>
  <c r="N13" i="5"/>
  <c r="N14" i="5" s="1"/>
  <c r="M13" i="4"/>
  <c r="N13" i="4"/>
  <c r="I13" i="3"/>
  <c r="M13" i="3" s="1"/>
  <c r="N13" i="3" s="1"/>
  <c r="H13" i="3"/>
  <c r="L16" i="4" l="1"/>
  <c r="B16" i="4" s="1"/>
  <c r="P15" i="4"/>
  <c r="P14" i="4"/>
  <c r="N14" i="4"/>
  <c r="N15" i="4"/>
  <c r="N14" i="3"/>
  <c r="N15" i="3"/>
  <c r="K13" i="3"/>
  <c r="L13" i="3" s="1"/>
  <c r="N15" i="5"/>
  <c r="N16" i="5" s="1"/>
  <c r="B17" i="5" s="1"/>
  <c r="P16" i="3"/>
  <c r="B18" i="3" s="1"/>
  <c r="P16" i="4" l="1"/>
  <c r="B18" i="4" s="1"/>
  <c r="L14" i="3"/>
  <c r="L15" i="3"/>
  <c r="N16" i="4"/>
  <c r="B17" i="4" s="1"/>
  <c r="N16" i="3"/>
  <c r="B17" i="3" s="1"/>
  <c r="L16" i="3" l="1"/>
  <c r="B16" i="3" s="1"/>
</calcChain>
</file>

<file path=xl/sharedStrings.xml><?xml version="1.0" encoding="utf-8"?>
<sst xmlns="http://schemas.openxmlformats.org/spreadsheetml/2006/main" count="112" uniqueCount="59">
  <si>
    <t>Table 1. Generalized Lorenz coordinates</t>
  </si>
  <si>
    <t>Table 1. Lorenz coordinates</t>
  </si>
  <si>
    <t>Line of equality</t>
  </si>
  <si>
    <t>mean</t>
  </si>
  <si>
    <t>Group size</t>
  </si>
  <si>
    <t>Fractional rank</t>
  </si>
  <si>
    <t>min</t>
  </si>
  <si>
    <t>max</t>
  </si>
  <si>
    <t>group size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</si>
  <si>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</si>
  <si>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</si>
  <si>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</si>
  <si>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</si>
  <si>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</si>
  <si>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</si>
  <si>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</si>
  <si>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</si>
  <si>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</si>
  <si>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</si>
  <si>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Table 2. Testing FOSD</t>
  </si>
  <si>
    <t>Table 2. Lorenz dominance</t>
  </si>
  <si>
    <t>Table 1. Second-order generalized Lorenz coordinates</t>
  </si>
  <si>
    <t>population shares</t>
  </si>
  <si>
    <t>SES quintile</t>
  </si>
  <si>
    <t>subgroup</t>
  </si>
  <si>
    <t>Table 4. Intermediate results</t>
  </si>
  <si>
    <t>HALE 1: No Public NRT</t>
  </si>
  <si>
    <t>HALE 2: Universal NRT</t>
  </si>
  <si>
    <t>HALE 3: Proportional Universal NRT</t>
  </si>
  <si>
    <t>Table 1. HALE simulated for 10 groups</t>
  </si>
  <si>
    <t>Rank HALE</t>
  </si>
  <si>
    <t>mean HALE</t>
  </si>
  <si>
    <t>fractional rank HALE</t>
  </si>
  <si>
    <t>HALE 1</t>
  </si>
  <si>
    <t>HALE 2</t>
  </si>
  <si>
    <t>HALE 3</t>
  </si>
  <si>
    <t>HALE 2 vs HALE 1</t>
  </si>
  <si>
    <t>HALE 3 vs HALE 1</t>
  </si>
  <si>
    <t>Table 1. HALE by SES quintile groups for the three policy options</t>
  </si>
  <si>
    <t>1: No NRT</t>
  </si>
  <si>
    <t>2: Universal NRT</t>
  </si>
  <si>
    <t>3: Proportional Universal NRT</t>
  </si>
  <si>
    <t>2 vs 1</t>
  </si>
  <si>
    <t>3 vs 1</t>
  </si>
  <si>
    <t>1 most deprived</t>
  </si>
  <si>
    <t>5 least deprived</t>
  </si>
  <si>
    <t>Individual average HALE</t>
  </si>
  <si>
    <t>Population total QALYs</t>
  </si>
  <si>
    <t>min + max</t>
  </si>
  <si>
    <t>Population total HALY Difference</t>
  </si>
  <si>
    <t>3 vs 2</t>
  </si>
  <si>
    <t xml:space="preserve">2 dominates 1?  </t>
  </si>
  <si>
    <t>3 dominates 1?</t>
  </si>
  <si>
    <t>3 dominates 2?</t>
  </si>
  <si>
    <t>HALE 3 vs HALE 2</t>
  </si>
  <si>
    <t xml:space="preserve">max </t>
  </si>
  <si>
    <t>Table 3. First Order Stochastic Dominance</t>
  </si>
  <si>
    <t>Table 2. Generalized Lorenz Dominance</t>
  </si>
  <si>
    <t>Table 2. Second Order Generalized Lorenz Dominance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</si>
</sst>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164" fontId="1" fillId="0" borderId="0" xfId="0" applyNumberFormat="1" applyFont="1"/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1" fillId="0" borderId="0" xfId="0" applyNumberFormat="1" applyFont="1"/>
    <xf numFmtId="0" fontId="1" fillId="0" borderId="0" xfId="0" applyNumberFormat="1" applyFont="1" applyFill="1" applyAlignment="1">
      <alignment horizontal="center"/>
    </xf>
    <xf numFmtId="0" fontId="3" fillId="0" borderId="0" xfId="6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 applyProtection="1">
      <alignment wrapText="1"/>
      <protection locked="0"/>
    </xf>
    <xf numFmtId="0" fontId="7" fillId="3" borderId="0" xfId="6" applyNumberFormat="1" applyFont="1" applyFill="1" applyBorder="1" applyAlignment="1">
      <alignment horizontal="center" vertical="center"/>
    </xf>
    <xf numFmtId="0" fontId="9" fillId="4" borderId="0" xfId="6" applyFont="1" applyFill="1" applyBorder="1" applyAlignment="1">
      <alignment horizontal="center" vertical="center" wrapText="1"/>
    </xf>
    <xf numFmtId="3" fontId="7" fillId="3" borderId="0" xfId="6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11" fillId="0" borderId="0" xfId="0" applyFont="1"/>
    <xf numFmtId="0" fontId="6" fillId="0" borderId="0" xfId="0" applyFont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6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9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left"/>
    </xf>
    <xf numFmtId="0" fontId="6" fillId="3" borderId="0" xfId="0" applyNumberFormat="1" applyFont="1" applyFill="1" applyAlignment="1">
      <alignment horizontal="center" vertical="top" wrapText="1"/>
    </xf>
    <xf numFmtId="0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12" fillId="0" borderId="0" xfId="0" applyFont="1" applyFill="1"/>
    <xf numFmtId="0" fontId="1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/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6" fillId="0" borderId="0" xfId="0" applyNumberFormat="1" applyFont="1"/>
    <xf numFmtId="0" fontId="9" fillId="4" borderId="0" xfId="0" applyNumberFormat="1" applyFont="1" applyFill="1" applyAlignment="1" applyProtection="1">
      <alignment horizontal="center" vertical="top" wrapText="1"/>
      <protection locked="0"/>
    </xf>
    <xf numFmtId="164" fontId="6" fillId="3" borderId="0" xfId="0" applyNumberFormat="1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/>
    <xf numFmtId="0" fontId="6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0" fontId="6" fillId="2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4" borderId="0" xfId="0" applyFont="1" applyFill="1" applyAlignment="1">
      <alignment vertical="top" wrapText="1"/>
    </xf>
    <xf numFmtId="0" fontId="9" fillId="4" borderId="0" xfId="0" applyFont="1" applyFill="1"/>
    <xf numFmtId="0" fontId="9" fillId="4" borderId="0" xfId="0" applyFont="1" applyFill="1" applyAlignment="1">
      <alignment horizontal="left" vertical="top" wrapText="1"/>
    </xf>
    <xf numFmtId="0" fontId="1" fillId="3" borderId="0" xfId="0" applyFont="1" applyFill="1"/>
    <xf numFmtId="0" fontId="6" fillId="0" borderId="0" xfId="0" applyFont="1" applyFill="1"/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8" fillId="0" borderId="0" xfId="0" applyFont="1" applyFill="1"/>
    <xf numFmtId="0" fontId="10" fillId="0" borderId="0" xfId="0" applyFont="1" applyFill="1"/>
    <xf numFmtId="0" fontId="4" fillId="0" borderId="0" xfId="0" applyFont="1" applyFill="1"/>
    <xf numFmtId="0" fontId="9" fillId="4" borderId="0" xfId="0" applyNumberFormat="1" applyFont="1" applyFill="1" applyAlignment="1">
      <alignment horizontal="left" vertical="top" wrapText="1"/>
    </xf>
    <xf numFmtId="0" fontId="9" fillId="4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0" fillId="0" borderId="0" xfId="0" applyFont="1"/>
    <xf numFmtId="0" fontId="4" fillId="0" borderId="0" xfId="0" applyFont="1"/>
    <xf numFmtId="0" fontId="7" fillId="2" borderId="0" xfId="0" applyFont="1" applyFill="1"/>
    <xf numFmtId="0" fontId="7" fillId="0" borderId="0" xfId="0" applyFont="1"/>
    <xf numFmtId="0" fontId="7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 wrapText="1"/>
    </xf>
    <xf numFmtId="0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NumberFormat="1" applyFont="1" applyFill="1" applyAlignment="1">
      <alignment horizontal="center"/>
    </xf>
    <xf numFmtId="0" fontId="6" fillId="2" borderId="0" xfId="0" applyFont="1" applyFill="1"/>
    <xf numFmtId="0" fontId="9" fillId="4" borderId="0" xfId="0" applyFont="1" applyFill="1" applyAlignment="1">
      <alignment horizontal="left" wrapText="1"/>
    </xf>
    <xf numFmtId="0" fontId="10" fillId="0" borderId="0" xfId="0" applyFont="1" applyAlignment="1">
      <alignment horizontal="center" wrapText="1"/>
    </xf>
    <xf numFmtId="165" fontId="7" fillId="3" borderId="0" xfId="8" applyNumberFormat="1" applyFont="1" applyFill="1" applyAlignment="1">
      <alignment horizontal="center"/>
    </xf>
    <xf numFmtId="165" fontId="7" fillId="3" borderId="0" xfId="0" applyNumberFormat="1" applyFont="1" applyFill="1"/>
    <xf numFmtId="165" fontId="7" fillId="2" borderId="0" xfId="0" applyNumberFormat="1" applyFont="1" applyFill="1"/>
    <xf numFmtId="166" fontId="7" fillId="3" borderId="0" xfId="0" applyNumberFormat="1" applyFont="1" applyFill="1"/>
    <xf numFmtId="0" fontId="9" fillId="4" borderId="0" xfId="0" applyNumberFormat="1" applyFont="1" applyFill="1" applyBorder="1" applyAlignment="1" applyProtection="1">
      <alignment horizontal="center" vertical="top" wrapText="1"/>
      <protection locked="0"/>
    </xf>
    <xf numFmtId="0" fontId="6" fillId="3" borderId="0" xfId="0" applyFont="1" applyFill="1" applyAlignment="1">
      <alignment horizontal="right"/>
    </xf>
    <xf numFmtId="0" fontId="13" fillId="3" borderId="0" xfId="0" applyFont="1" applyFill="1"/>
    <xf numFmtId="0" fontId="9" fillId="0" borderId="0" xfId="0" applyFont="1" applyFill="1"/>
    <xf numFmtId="0" fontId="0" fillId="0" borderId="0" xfId="0" applyFill="1"/>
    <xf numFmtId="0" fontId="7" fillId="0" borderId="0" xfId="0" applyFont="1" applyFill="1"/>
    <xf numFmtId="0" fontId="14" fillId="5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4" borderId="0" xfId="0" applyNumberFormat="1" applyFont="1" applyFill="1" applyAlignment="1" applyProtection="1">
      <alignment horizontal="center" wrapText="1"/>
      <protection locked="0"/>
    </xf>
    <xf numFmtId="0" fontId="9" fillId="4" borderId="0" xfId="0" applyNumberFormat="1" applyFont="1" applyFill="1" applyBorder="1" applyAlignment="1" applyProtection="1">
      <alignment horizontal="center" wrapText="1"/>
      <protection locked="0"/>
    </xf>
  </cellXfs>
  <cellStyles count="9">
    <cellStyle name="Comma" xfId="8" builtinId="3"/>
    <cellStyle name="Normal" xfId="0" builtinId="0"/>
    <cellStyle name="Normal 2" xfId="2" xr:uid="{00000000-0005-0000-0000-000002000000}"/>
    <cellStyle name="Normal 3" xfId="4" xr:uid="{00000000-0005-0000-0000-000003000000}"/>
    <cellStyle name="Normal 4" xfId="6" xr:uid="{00000000-0005-0000-0000-000004000000}"/>
    <cellStyle name="Normal 5" xfId="1" xr:uid="{00000000-0005-0000-0000-000005000000}"/>
    <cellStyle name="Percent 2" xfId="5" xr:uid="{00000000-0005-0000-0000-000006000000}"/>
    <cellStyle name="Percent 3" xfId="7" xr:uid="{00000000-0005-0000-0000-000007000000}"/>
    <cellStyle name="Percent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Individual HALE </a:t>
            </a:r>
            <a:br>
              <a:rPr lang="en-GB"/>
            </a:br>
            <a:r>
              <a:rPr lang="en-GB" baseline="0"/>
              <a:t>by SES quintile group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PD!$E$3</c:f>
              <c:strCache>
                <c:ptCount val="1"/>
                <c:pt idx="0">
                  <c:v>1: No NRT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PD!$E$4:$E$8</c:f>
              <c:numCache>
                <c:formatCode>General</c:formatCode>
                <c:ptCount val="5"/>
                <c:pt idx="0">
                  <c:v>63.934193416064474</c:v>
                </c:pt>
                <c:pt idx="1">
                  <c:v>68.608309907449623</c:v>
                </c:pt>
                <c:pt idx="2">
                  <c:v>70.626094650399679</c:v>
                </c:pt>
                <c:pt idx="3">
                  <c:v>74.159914071224264</c:v>
                </c:pt>
                <c:pt idx="4">
                  <c:v>75.982207003107163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5-4F7A-AE22-711FFCF7CF80}"/>
            </c:ext>
          </c:extLst>
        </c:ser>
        <c:ser>
          <c:idx val="1"/>
          <c:order val="1"/>
          <c:tx>
            <c:strRef>
              <c:f>PD!$F$3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2"/>
            </a:solidFill>
            <a:ln w="19050"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PD!$F$4:$F$8</c:f>
              <c:numCache>
                <c:formatCode>General</c:formatCode>
                <c:ptCount val="5"/>
                <c:pt idx="0">
                  <c:v>63.934329755379402</c:v>
                </c:pt>
                <c:pt idx="1">
                  <c:v>68.608405096922922</c:v>
                </c:pt>
                <c:pt idx="2">
                  <c:v>70.626201058539152</c:v>
                </c:pt>
                <c:pt idx="3">
                  <c:v>74.159977778935826</c:v>
                </c:pt>
                <c:pt idx="4">
                  <c:v>75.982268558816756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5-4F7A-AE22-711FFCF7CF80}"/>
            </c:ext>
          </c:extLst>
        </c:ser>
        <c:ser>
          <c:idx val="2"/>
          <c:order val="2"/>
          <c:tx>
            <c:strRef>
              <c:f>PD!$G$3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PD!$G$4:$G$8</c:f>
              <c:numCache>
                <c:formatCode>General</c:formatCode>
                <c:ptCount val="5"/>
                <c:pt idx="0">
                  <c:v>63.934369135925756</c:v>
                </c:pt>
                <c:pt idx="1">
                  <c:v>68.608406281214954</c:v>
                </c:pt>
                <c:pt idx="2">
                  <c:v>70.626181249818814</c:v>
                </c:pt>
                <c:pt idx="3">
                  <c:v>74.159956719558579</c:v>
                </c:pt>
                <c:pt idx="4">
                  <c:v>75.98224994165912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5-4F7A-AE22-711FFCF7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84504"/>
        <c:axId val="334483720"/>
      </c:barChart>
      <c:catAx>
        <c:axId val="334484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SES quintile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3720"/>
        <c:crosses val="autoZero"/>
        <c:auto val="1"/>
        <c:lblAlgn val="ctr"/>
        <c:lblOffset val="100"/>
        <c:noMultiLvlLbl val="0"/>
      </c:catAx>
      <c:valAx>
        <c:axId val="334483720"/>
        <c:scaling>
          <c:orientation val="minMax"/>
          <c:max val="76"/>
          <c:min val="6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SOGLD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SOGLD!$E$2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SOGLD!$E$3:$E$13</c:f>
              <c:numCache>
                <c:formatCode>General</c:formatCode>
                <c:ptCount val="11"/>
                <c:pt idx="0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0-4502-AB9E-3E08D7A0646F}"/>
            </c:ext>
          </c:extLst>
        </c:ser>
        <c:ser>
          <c:idx val="1"/>
          <c:order val="1"/>
          <c:tx>
            <c:strRef>
              <c:f>SOGLD!$F$2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SOGLD!$F$3:$F$13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E0-4502-AB9E-3E08D7A0646F}"/>
            </c:ext>
          </c:extLst>
        </c:ser>
        <c:ser>
          <c:idx val="2"/>
          <c:order val="2"/>
          <c:tx>
            <c:strRef>
              <c:f>SOGLD!$G$2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SOGLD!$G$3:$G$13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E0-4502-AB9E-3E08D7A0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0976"/>
        <c:axId val="334486072"/>
      </c:scatterChart>
      <c:valAx>
        <c:axId val="33448097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6072"/>
        <c:crosses val="autoZero"/>
        <c:crossBetween val="midCat"/>
      </c:valAx>
      <c:valAx>
        <c:axId val="3344860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0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deviations from HALE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SOGLD!$F$2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SOGLD!$H$3:$H$13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6-4707-A0D8-14AA991BD74C}"/>
            </c:ext>
          </c:extLst>
        </c:ser>
        <c:ser>
          <c:idx val="2"/>
          <c:order val="1"/>
          <c:tx>
            <c:strRef>
              <c:f>SOGLD!$G$2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SOGLD!$I$3:$I$13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6-4707-A0D8-14AA991B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2152"/>
        <c:axId val="334482544"/>
      </c:scatterChart>
      <c:valAx>
        <c:axId val="33448215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2544"/>
        <c:crosses val="autoZero"/>
        <c:crossBetween val="midCat"/>
      </c:valAx>
      <c:valAx>
        <c:axId val="3344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2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 Population</a:t>
            </a:r>
            <a:r>
              <a:rPr lang="en-GB" baseline="0"/>
              <a:t> </a:t>
            </a:r>
            <a:r>
              <a:rPr lang="en-GB"/>
              <a:t>HALY Difference Compared</a:t>
            </a:r>
            <a:r>
              <a:rPr lang="en-GB" baseline="0"/>
              <a:t> With </a:t>
            </a:r>
            <a:r>
              <a:rPr lang="en-GB"/>
              <a:t>1: No NRT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PD!$F$3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PD!$K$4:$K$8</c:f>
              <c:numCache>
                <c:formatCode>_-* #,##0_-;\-* #,##0_-;_-* "-"??_-;_-@_-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A65-4F7A-AE22-711FFCF7CF80}"/>
            </c:ext>
          </c:extLst>
        </c:ser>
        <c:ser>
          <c:idx val="2"/>
          <c:order val="1"/>
          <c:tx>
            <c:strRef>
              <c:f>PD!$G$3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PD!$L$4:$L$8</c:f>
              <c:numCache>
                <c:formatCode>_-* #,##0_-;\-* #,##0_-;_-* "-"??_-;_-@_-</c:formatCode>
                <c:ptCount val="5"/>
                <c:pt idx="0">
                  <c:v>1974.9582209587097</c:v>
                </c:pt>
                <c:pt idx="1">
                  <c:v>1096.9290882349014</c:v>
                </c:pt>
                <c:pt idx="2">
                  <c:v>960.41492354869843</c:v>
                </c:pt>
                <c:pt idx="3">
                  <c:v>464.69279611110687</c:v>
                </c:pt>
                <c:pt idx="4">
                  <c:v>457.74896657466888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5-4F7A-AE22-711FFCF7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615768"/>
        <c:axId val="352613024"/>
      </c:barChart>
      <c:catAx>
        <c:axId val="352615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SES quintile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613024"/>
        <c:crosses val="autoZero"/>
        <c:auto val="1"/>
        <c:lblAlgn val="ctr"/>
        <c:lblOffset val="100"/>
        <c:noMultiLvlLbl val="0"/>
      </c:catAx>
      <c:valAx>
        <c:axId val="35261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No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615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FOSD</a:t>
            </a:r>
            <a:endParaRPr lang="en-GB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FOSD!$D$16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FOSD!$D$17:$D$27</c:f>
              <c:numCache>
                <c:formatCode>General</c:formatCode>
                <c:ptCount val="11"/>
                <c:pt idx="1">
                  <c:v>#N/A</c:v>
                </c:pt>
                <c:pt idx="2">
                  <c:v>65.953454828519668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B-41F0-AC6E-C23B8231E24E}"/>
            </c:ext>
          </c:extLst>
        </c:ser>
        <c:ser>
          <c:idx val="1"/>
          <c:order val="1"/>
          <c:tx>
            <c:strRef>
              <c:f>FOSD!$E$16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FOSD!$E$17:$E$27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65.95356057161824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xVal>
          <c:y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2"/>
          <c:tx>
            <c:strRef>
              <c:f>FOSD!$F$16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FOSD!$F$17:$F$27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65.953577414517284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xVal>
          <c:y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580936"/>
        <c:axId val="333580544"/>
      </c:scatterChart>
      <c:valAx>
        <c:axId val="333580936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80544"/>
        <c:crosses val="autoZero"/>
        <c:crossBetween val="midCat"/>
      </c:valAx>
      <c:valAx>
        <c:axId val="3335805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 Rank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80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3: Deviations from 1: No</a:t>
            </a:r>
            <a:r>
              <a:rPr lang="en-GB" baseline="0"/>
              <a:t> NRT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FOSD!$E$16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FOSD!$C$44:$C$54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1.0574309857247499E-4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1"/>
          <c:tx>
            <c:strRef>
              <c:f>FOSD!$F$16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FOSD!$D$44:$D$54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1.2258599761594269E-4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577408"/>
        <c:axId val="333577800"/>
      </c:scatterChart>
      <c:valAx>
        <c:axId val="33357740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77800"/>
        <c:crosses val="autoZero"/>
        <c:crossBetween val="midCat"/>
        <c:majorUnit val="0.1"/>
      </c:valAx>
      <c:valAx>
        <c:axId val="33357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77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inverse FOSD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FOSD!$D$16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FOSD!$D$17:$D$27</c:f>
              <c:numCache>
                <c:formatCode>General</c:formatCode>
                <c:ptCount val="11"/>
                <c:pt idx="1">
                  <c:v>#N/A</c:v>
                </c:pt>
                <c:pt idx="2">
                  <c:v>65.953454828519668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B-41F0-AC6E-C23B8231E24E}"/>
            </c:ext>
          </c:extLst>
        </c:ser>
        <c:ser>
          <c:idx val="1"/>
          <c:order val="1"/>
          <c:tx>
            <c:strRef>
              <c:f>FOSD!$E$16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FOSD!$E$17:$E$27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65.95356057161824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2"/>
          <c:tx>
            <c:strRef>
              <c:f>FOSD!$F$16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FOSD!$F$17:$F$27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65.953577414517284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579368"/>
        <c:axId val="333578584"/>
      </c:scatterChart>
      <c:valAx>
        <c:axId val="33357936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78584"/>
        <c:crosses val="autoZero"/>
        <c:crossBetween val="midCat"/>
        <c:majorUnit val="0.1"/>
      </c:valAx>
      <c:valAx>
        <c:axId val="33357858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79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Lorenz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LD!$C$2</c:f>
              <c:strCache>
                <c:ptCount val="1"/>
                <c:pt idx="0">
                  <c:v>Line of equality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9-4504-AA47-5FE53BB7ADB0}"/>
            </c:ext>
          </c:extLst>
        </c:ser>
        <c:ser>
          <c:idx val="1"/>
          <c:order val="1"/>
          <c:tx>
            <c:strRef>
              <c:f>LD!$E$2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LD!$E$3:$E$13</c:f>
              <c:numCache>
                <c:formatCode>General</c:formatCode>
                <c:ptCount val="11"/>
                <c:pt idx="0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29-4504-AA47-5FE53BB7ADB0}"/>
            </c:ext>
          </c:extLst>
        </c:ser>
        <c:ser>
          <c:idx val="2"/>
          <c:order val="2"/>
          <c:tx>
            <c:strRef>
              <c:f>LD!$F$2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LD!$F$3:$F$13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29-4504-AA47-5FE53BB7ADB0}"/>
            </c:ext>
          </c:extLst>
        </c:ser>
        <c:ser>
          <c:idx val="3"/>
          <c:order val="3"/>
          <c:tx>
            <c:strRef>
              <c:f>LD!$G$2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LD!$G$3:$G$13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29-4504-AA47-5FE53BB7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4112"/>
        <c:axId val="334485288"/>
      </c:scatterChart>
      <c:valAx>
        <c:axId val="33448411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5288"/>
        <c:crosses val="autoZero"/>
        <c:crossBetween val="midCat"/>
      </c:valAx>
      <c:valAx>
        <c:axId val="3344852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4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</a:t>
            </a:r>
            <a:r>
              <a:rPr lang="en-GB" baseline="0"/>
              <a:t> 2: </a:t>
            </a:r>
            <a:r>
              <a:rPr lang="en-GB"/>
              <a:t>deviation Lorenz curve of HALE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LD!$F$2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LD!$H$3:$H$13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DE-4578-8011-C79B260C8253}"/>
            </c:ext>
          </c:extLst>
        </c:ser>
        <c:ser>
          <c:idx val="3"/>
          <c:order val="1"/>
          <c:tx>
            <c:strRef>
              <c:f>LD!$G$2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LD!$I$3:$I$13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DE-4578-8011-C79B260C8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4896"/>
        <c:axId val="334480584"/>
      </c:scatterChart>
      <c:valAx>
        <c:axId val="33448489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0584"/>
        <c:crosses val="autoZero"/>
        <c:crossBetween val="midCat"/>
      </c:valAx>
      <c:valAx>
        <c:axId val="33448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GLD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GLD!$E$2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GLD!$E$3:$E$13</c:f>
              <c:numCache>
                <c:formatCode>General</c:formatCode>
                <c:ptCount val="11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0-4502-AB9E-3E08D7A0646F}"/>
            </c:ext>
          </c:extLst>
        </c:ser>
        <c:ser>
          <c:idx val="1"/>
          <c:order val="1"/>
          <c:tx>
            <c:strRef>
              <c:f>GLD!$F$2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GLD!$F$3:$F$13</c:f>
              <c:numCache>
                <c:formatCode>General</c:formatCode>
                <c:ptCount val="11"/>
                <c:pt idx="0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E0-4502-AB9E-3E08D7A0646F}"/>
            </c:ext>
          </c:extLst>
        </c:ser>
        <c:ser>
          <c:idx val="2"/>
          <c:order val="2"/>
          <c:tx>
            <c:strRef>
              <c:f>GLD!$G$2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GLD!$G$3:$G$13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E0-4502-AB9E-3E08D7A0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580152"/>
        <c:axId val="334481368"/>
      </c:scatterChart>
      <c:valAx>
        <c:axId val="33358015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1368"/>
        <c:crosses val="autoZero"/>
        <c:crossBetween val="midCat"/>
      </c:valAx>
      <c:valAx>
        <c:axId val="334481368"/>
        <c:scaling>
          <c:orientation val="minMax"/>
          <c:max val="7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80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deviations from HALE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GLD!$F$2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GLD!$H$3:$H$13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6-4707-A0D8-14AA991BD74C}"/>
            </c:ext>
          </c:extLst>
        </c:ser>
        <c:ser>
          <c:idx val="2"/>
          <c:order val="1"/>
          <c:tx>
            <c:strRef>
              <c:f>GLD!$G$2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</c:numCache>
            </c:numRef>
          </c:xVal>
          <c:yVal>
            <c:numRef>
              <c:f>GLD!$I$3:$I$13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6-4707-A0D8-14AA991B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6856"/>
        <c:axId val="334488032"/>
      </c:scatterChart>
      <c:valAx>
        <c:axId val="33448685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8032"/>
        <c:crosses val="autoZero"/>
        <c:crossBetween val="midCat"/>
      </c:valAx>
      <c:valAx>
        <c:axId val="33448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6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10</xdr:row>
      <xdr:rowOff>19050</xdr:rowOff>
    </xdr:from>
    <xdr:to>
      <xdr:col>5</xdr:col>
      <xdr:colOff>710070</xdr:colOff>
      <xdr:row>30</xdr:row>
      <xdr:rowOff>178575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9</xdr:row>
      <xdr:rowOff>323850</xdr:rowOff>
    </xdr:from>
    <xdr:to>
      <xdr:col>10</xdr:col>
      <xdr:colOff>247650</xdr:colOff>
      <xdr:row>30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806884</xdr:colOff>
      <xdr:row>0</xdr:row>
      <xdr:rowOff>182137</xdr:rowOff>
    </xdr:from>
    <xdr:to>
      <xdr:col>12</xdr:col>
      <xdr:colOff>728284</xdr:colOff>
      <xdr:row>18</xdr:row>
      <xdr:rowOff>179737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175260</xdr:rowOff>
    </xdr:from>
    <xdr:to>
      <xdr:col>12</xdr:col>
      <xdr:colOff>729120</xdr:colOff>
      <xdr:row>40</xdr:row>
      <xdr:rowOff>58560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</xdr:row>
      <xdr:rowOff>0</xdr:rowOff>
    </xdr:from>
    <xdr:to>
      <xdr:col>17</xdr:col>
      <xdr:colOff>729120</xdr:colOff>
      <xdr:row>18</xdr:row>
      <xdr:rowOff>180480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441959</xdr:colOff>
      <xdr:row>19</xdr:row>
      <xdr:rowOff>0</xdr:rowOff>
    </xdr:from>
    <xdr:to>
      <xdr:col>5</xdr:col>
      <xdr:colOff>729119</xdr:colOff>
      <xdr:row>40</xdr:row>
      <xdr:rowOff>119520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800100</xdr:colOff>
      <xdr:row>18</xdr:row>
      <xdr:rowOff>175260</xdr:rowOff>
    </xdr:from>
    <xdr:to>
      <xdr:col>11</xdr:col>
      <xdr:colOff>729120</xdr:colOff>
      <xdr:row>40</xdr:row>
      <xdr:rowOff>111900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19</xdr:row>
      <xdr:rowOff>7620</xdr:rowOff>
    </xdr:from>
    <xdr:to>
      <xdr:col>5</xdr:col>
      <xdr:colOff>721500</xdr:colOff>
      <xdr:row>40</xdr:row>
      <xdr:rowOff>127140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7620</xdr:rowOff>
    </xdr:from>
    <xdr:to>
      <xdr:col>11</xdr:col>
      <xdr:colOff>729120</xdr:colOff>
      <xdr:row>40</xdr:row>
      <xdr:rowOff>127140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19</xdr:row>
      <xdr:rowOff>7620</xdr:rowOff>
    </xdr:from>
    <xdr:to>
      <xdr:col>5</xdr:col>
      <xdr:colOff>736740</xdr:colOff>
      <xdr:row>40</xdr:row>
      <xdr:rowOff>127140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7620</xdr:rowOff>
    </xdr:from>
    <xdr:to>
      <xdr:col>11</xdr:col>
      <xdr:colOff>729120</xdr:colOff>
      <xdr:row>40</xdr:row>
      <xdr:rowOff>127140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4"/>
  <sheetViews>
    <sheetView tabSelected="1" zoomScaleNormal="100" workbookViewId="0"/>
  </sheetViews>
  <sheetFormatPr defaultRowHeight="15" x14ac:dyDescent="0.25"/>
  <cols>
    <col min="1" max="1" width="6.140625" customWidth="1"/>
    <col min="2" max="6" width="11.85546875" customWidth="1"/>
    <col min="7" max="10" width="15.42578125" customWidth="1"/>
    <col min="11" max="14" width="11.85546875" customWidth="1"/>
    <col min="15" max="15" width="23.42578125" bestFit="1" customWidth="1"/>
    <col min="16" max="16" width="11.85546875" customWidth="1"/>
    <col min="17" max="17" width="17.42578125" customWidth="1"/>
    <col min="18" max="18" width="11.85546875" customWidth="1"/>
    <col min="19" max="19" width="17" customWidth="1"/>
    <col min="20" max="23" width="11.85546875" customWidth="1"/>
  </cols>
  <sheetData>
    <row r="1" spans="2:19" x14ac:dyDescent="0.25">
      <c r="B1" s="72" t="s">
        <v>38</v>
      </c>
      <c r="C1" s="77"/>
      <c r="D1" s="77"/>
      <c r="E1" s="78"/>
      <c r="F1" s="78"/>
      <c r="G1" s="78"/>
      <c r="H1" s="78"/>
      <c r="I1" s="78"/>
      <c r="J1" s="78"/>
      <c r="K1" s="73"/>
      <c r="L1" s="73"/>
      <c r="M1" s="73"/>
      <c r="N1" s="73"/>
      <c r="O1" s="73"/>
      <c r="P1" s="73"/>
      <c r="Q1" s="73"/>
      <c r="R1" s="73"/>
      <c r="S1" s="73"/>
    </row>
    <row r="2" spans="2:19" ht="29.25" customHeight="1" x14ac:dyDescent="0.25">
      <c r="B2" s="72"/>
      <c r="C2" s="77"/>
      <c r="D2" s="77"/>
      <c r="E2" s="100" t="s">
        <v>46</v>
      </c>
      <c r="F2" s="100"/>
      <c r="G2" s="100"/>
      <c r="H2" s="101" t="s">
        <v>47</v>
      </c>
      <c r="I2" s="101"/>
      <c r="J2" s="101"/>
      <c r="K2" s="100" t="s">
        <v>49</v>
      </c>
      <c r="L2" s="100"/>
      <c r="M2" s="88"/>
      <c r="N2" s="102"/>
      <c r="O2" s="102"/>
      <c r="P2" s="102"/>
      <c r="Q2" s="102"/>
      <c r="R2" s="102"/>
      <c r="S2" s="102"/>
    </row>
    <row r="3" spans="2:19" ht="26.25" x14ac:dyDescent="0.25">
      <c r="B3" s="59" t="s">
        <v>23</v>
      </c>
      <c r="C3" s="25" t="s">
        <v>4</v>
      </c>
      <c r="D3" s="25" t="s">
        <v>5</v>
      </c>
      <c r="E3" s="25" t="s">
        <v>39</v>
      </c>
      <c r="F3" s="25" t="s">
        <v>40</v>
      </c>
      <c r="G3" s="25" t="s">
        <v>41</v>
      </c>
      <c r="H3" s="25" t="s">
        <v>39</v>
      </c>
      <c r="I3" s="25" t="s">
        <v>40</v>
      </c>
      <c r="J3" s="25" t="s">
        <v>41</v>
      </c>
      <c r="K3" s="82" t="s">
        <v>42</v>
      </c>
      <c r="L3" s="82" t="s">
        <v>43</v>
      </c>
      <c r="M3" s="82" t="s">
        <v>50</v>
      </c>
      <c r="N3" s="103" t="s">
        <v>51</v>
      </c>
      <c r="O3" s="103"/>
      <c r="P3" s="103" t="s">
        <v>52</v>
      </c>
      <c r="Q3" s="103"/>
      <c r="R3" s="104" t="s">
        <v>53</v>
      </c>
      <c r="S3" s="104"/>
    </row>
    <row r="4" spans="2:19" ht="26.25" x14ac:dyDescent="0.25">
      <c r="B4" s="87" t="s">
        <v>44</v>
      </c>
      <c r="C4" s="83">
        <v>11239243</v>
      </c>
      <c r="D4" s="83">
        <f>C4/SUM(C$4:C$8)</f>
        <v>0.20335871345020987</v>
      </c>
      <c r="E4" s="85">
        <v>63.934193416064474</v>
      </c>
      <c r="F4" s="85">
        <v>63.934329755379402</v>
      </c>
      <c r="G4" s="85">
        <v>63.934369135925756</v>
      </c>
      <c r="H4" s="89">
        <f>$C4*E4</f>
        <v>718571935.81214869</v>
      </c>
      <c r="I4" s="89">
        <f t="shared" ref="I4:J8" si="0">$C4*F4</f>
        <v>718573468.16283965</v>
      </c>
      <c r="J4" s="89">
        <f t="shared" si="0"/>
        <v>718573910.77036965</v>
      </c>
      <c r="K4" s="91"/>
      <c r="L4" s="90">
        <f>J4-H4</f>
        <v>1974.9582209587097</v>
      </c>
      <c r="M4" s="92">
        <f>J4-I4</f>
        <v>442.60752999782562</v>
      </c>
      <c r="N4" s="55">
        <f>IF(K4&gt;0,1,0)</f>
        <v>0</v>
      </c>
      <c r="O4" s="55" t="str">
        <f>IF(K4=0,"",N4)</f>
        <v/>
      </c>
      <c r="P4" s="55">
        <f>IF(L4&gt;0,1,0)</f>
        <v>1</v>
      </c>
      <c r="Q4" s="55">
        <f>IF(L4=0,"",P4)</f>
        <v>1</v>
      </c>
      <c r="R4" s="55">
        <f>IF(M4&gt;0,1,0)</f>
        <v>1</v>
      </c>
      <c r="S4" s="55">
        <f>IF(M4=0,"",R4)</f>
        <v>1</v>
      </c>
    </row>
    <row r="5" spans="2:19" x14ac:dyDescent="0.25">
      <c r="B5" s="35">
        <v>2</v>
      </c>
      <c r="C5" s="83">
        <v>11382030</v>
      </c>
      <c r="D5" s="83">
        <f>D4+C5/SUM(C$4:C$8)</f>
        <v>0.40930096216319634</v>
      </c>
      <c r="E5" s="85">
        <v>68.608309907449623</v>
      </c>
      <c r="F5" s="85">
        <v>68.608405096922922</v>
      </c>
      <c r="G5" s="85">
        <v>68.608406281214954</v>
      </c>
      <c r="H5" s="89">
        <f t="shared" ref="H5:H8" si="1">$C5*E5</f>
        <v>780901841.61588883</v>
      </c>
      <c r="I5" s="89">
        <f t="shared" si="0"/>
        <v>780902925.06532955</v>
      </c>
      <c r="J5" s="89">
        <f t="shared" si="0"/>
        <v>780902938.54497707</v>
      </c>
      <c r="K5" s="91"/>
      <c r="L5" s="90">
        <f t="shared" ref="L5:L8" si="2">J5-H5</f>
        <v>1096.9290882349014</v>
      </c>
      <c r="M5" s="92">
        <f t="shared" ref="M5:M8" si="3">J5-I5</f>
        <v>13.479647517204285</v>
      </c>
      <c r="N5" s="55">
        <f t="shared" ref="N5:N8" si="4">IF(K5&gt;0,1,0)</f>
        <v>0</v>
      </c>
      <c r="O5" s="55" t="str">
        <f t="shared" ref="O5:O8" si="5">IF(K5=0,"",N5)</f>
        <v/>
      </c>
      <c r="P5" s="55">
        <f t="shared" ref="P5:P8" si="6">IF(L5&gt;0,1,0)</f>
        <v>1</v>
      </c>
      <c r="Q5" s="55">
        <f t="shared" ref="Q5:Q8" si="7">IF(L5=0,"",P5)</f>
        <v>1</v>
      </c>
      <c r="R5" s="55">
        <f t="shared" ref="R5:R8" si="8">IF(M5&gt;0,1,0)</f>
        <v>1</v>
      </c>
      <c r="S5" s="55">
        <f t="shared" ref="S5:S8" si="9">IF(M5=0,"",R5)</f>
        <v>1</v>
      </c>
    </row>
    <row r="6" spans="2:19" x14ac:dyDescent="0.25">
      <c r="B6" s="35">
        <v>3</v>
      </c>
      <c r="C6" s="83">
        <v>11090316</v>
      </c>
      <c r="D6" s="83">
        <f>D5+C6/SUM(C$4:C$8)</f>
        <v>0.6099650454574429</v>
      </c>
      <c r="E6" s="85">
        <v>70.626094650399679</v>
      </c>
      <c r="F6" s="85">
        <v>70.626201058539152</v>
      </c>
      <c r="G6" s="85">
        <v>70.626181249818814</v>
      </c>
      <c r="H6" s="89">
        <f t="shared" si="1"/>
        <v>783265707.51884198</v>
      </c>
      <c r="I6" s="89">
        <f t="shared" si="0"/>
        <v>783266887.61873364</v>
      </c>
      <c r="J6" s="89">
        <f t="shared" si="0"/>
        <v>783266667.93376553</v>
      </c>
      <c r="K6" s="91"/>
      <c r="L6" s="90">
        <f t="shared" si="2"/>
        <v>960.41492354869843</v>
      </c>
      <c r="M6" s="92">
        <f t="shared" si="3"/>
        <v>-219.68496811389923</v>
      </c>
      <c r="N6" s="55">
        <f t="shared" si="4"/>
        <v>0</v>
      </c>
      <c r="O6" s="55" t="str">
        <f t="shared" si="5"/>
        <v/>
      </c>
      <c r="P6" s="55">
        <f t="shared" si="6"/>
        <v>1</v>
      </c>
      <c r="Q6" s="55">
        <f t="shared" si="7"/>
        <v>1</v>
      </c>
      <c r="R6" s="55">
        <f t="shared" si="8"/>
        <v>0</v>
      </c>
      <c r="S6" s="55">
        <f t="shared" si="9"/>
        <v>0</v>
      </c>
    </row>
    <row r="7" spans="2:19" x14ac:dyDescent="0.25">
      <c r="B7" s="35">
        <v>4</v>
      </c>
      <c r="C7" s="83">
        <v>10895919</v>
      </c>
      <c r="D7" s="83">
        <f>D6+C7/SUM(C$4:C$8)</f>
        <v>0.807111781202697</v>
      </c>
      <c r="E7" s="85">
        <v>74.159914071224264</v>
      </c>
      <c r="F7" s="85">
        <v>74.159977778935826</v>
      </c>
      <c r="G7" s="85">
        <v>74.159956719558579</v>
      </c>
      <c r="H7" s="89">
        <f t="shared" si="1"/>
        <v>808040416.76701987</v>
      </c>
      <c r="I7" s="89">
        <f t="shared" si="0"/>
        <v>808041110.92108464</v>
      </c>
      <c r="J7" s="89">
        <f t="shared" si="0"/>
        <v>808040881.45981598</v>
      </c>
      <c r="K7" s="91"/>
      <c r="L7" s="90">
        <f t="shared" si="2"/>
        <v>464.69279611110687</v>
      </c>
      <c r="M7" s="92">
        <f t="shared" si="3"/>
        <v>-229.46126866340637</v>
      </c>
      <c r="N7" s="55">
        <f t="shared" si="4"/>
        <v>0</v>
      </c>
      <c r="O7" s="55" t="str">
        <f t="shared" si="5"/>
        <v/>
      </c>
      <c r="P7" s="55">
        <f t="shared" si="6"/>
        <v>1</v>
      </c>
      <c r="Q7" s="55">
        <f t="shared" si="7"/>
        <v>1</v>
      </c>
      <c r="R7" s="55">
        <f t="shared" si="8"/>
        <v>0</v>
      </c>
      <c r="S7" s="55">
        <f t="shared" si="9"/>
        <v>0</v>
      </c>
    </row>
    <row r="8" spans="2:19" ht="26.25" x14ac:dyDescent="0.25">
      <c r="B8" s="87" t="s">
        <v>45</v>
      </c>
      <c r="C8" s="83">
        <v>10660559</v>
      </c>
      <c r="D8" s="83">
        <f>D7+C8/SUM(C$4:C$8)</f>
        <v>1</v>
      </c>
      <c r="E8" s="85">
        <v>75.982207003107163</v>
      </c>
      <c r="F8" s="85">
        <v>75.982268558816756</v>
      </c>
      <c r="G8" s="85">
        <v>75.98224994165912</v>
      </c>
      <c r="H8" s="89">
        <f t="shared" si="1"/>
        <v>810012800.70683706</v>
      </c>
      <c r="I8" s="89">
        <f t="shared" si="0"/>
        <v>810013456.92511106</v>
      </c>
      <c r="J8" s="89">
        <f t="shared" si="0"/>
        <v>810013258.45580363</v>
      </c>
      <c r="K8" s="91"/>
      <c r="L8" s="90">
        <f t="shared" si="2"/>
        <v>457.74896657466888</v>
      </c>
      <c r="M8" s="92">
        <f t="shared" si="3"/>
        <v>-198.46930742263794</v>
      </c>
      <c r="N8" s="55">
        <f t="shared" si="4"/>
        <v>0</v>
      </c>
      <c r="O8" s="55" t="str">
        <f t="shared" si="5"/>
        <v/>
      </c>
      <c r="P8" s="55">
        <f t="shared" si="6"/>
        <v>1</v>
      </c>
      <c r="Q8" s="55">
        <f t="shared" si="7"/>
        <v>1</v>
      </c>
      <c r="R8" s="55">
        <f t="shared" si="8"/>
        <v>0</v>
      </c>
      <c r="S8" s="55">
        <f t="shared" si="9"/>
        <v>0</v>
      </c>
    </row>
    <row r="9" spans="2:19" x14ac:dyDescent="0.25">
      <c r="B9" s="60" t="s">
        <v>3</v>
      </c>
      <c r="C9" s="84"/>
      <c r="D9" s="83"/>
      <c r="E9" s="85">
        <f>($D4*E4+($D5-$D4)*E5+($D6-$D5)*E6+($D7-$D6)*E7+($D8-$D7)*E8)</f>
        <v>70.579503032388246</v>
      </c>
      <c r="F9" s="85">
        <f>($D4*F4+($D5-$D4)*F5+($D6-$D5)*F6+($D7-$D6)*F7+($D8-$D7)*F8)</f>
        <v>70.579596147140407</v>
      </c>
      <c r="G9" s="85">
        <f>($D4*G4+($D5-$D4)*G5+($D6-$D5)*G6+($D7-$D6)*G7+($D8-$D7)*G8)</f>
        <v>70.579592681696852</v>
      </c>
      <c r="H9" s="85"/>
      <c r="I9" s="85"/>
      <c r="J9" s="85"/>
      <c r="K9" s="76"/>
      <c r="L9" s="76"/>
      <c r="M9" s="38" t="s">
        <v>6</v>
      </c>
      <c r="N9" s="38"/>
      <c r="O9" s="71">
        <f>MIN(O4:O8)</f>
        <v>0</v>
      </c>
      <c r="P9" s="71"/>
      <c r="Q9" s="71">
        <f>MIN(Q4:Q8)</f>
        <v>1</v>
      </c>
      <c r="R9" s="71"/>
      <c r="S9" s="71">
        <f>MIN(S4:S8)</f>
        <v>0</v>
      </c>
    </row>
    <row r="10" spans="2:19" x14ac:dyDescent="0.25">
      <c r="B10" s="75"/>
      <c r="C10" s="80"/>
      <c r="D10" s="80"/>
      <c r="E10" s="81"/>
      <c r="F10" s="81"/>
      <c r="G10" s="81"/>
      <c r="H10" s="81"/>
      <c r="I10" s="81"/>
      <c r="J10" s="81"/>
      <c r="K10" s="75"/>
      <c r="L10" s="75"/>
      <c r="M10" s="38" t="s">
        <v>55</v>
      </c>
      <c r="N10" s="38"/>
      <c r="O10" s="71">
        <f>MAX(O4:O8)</f>
        <v>0</v>
      </c>
      <c r="P10" s="71"/>
      <c r="Q10" s="71">
        <f>MAX(Q4:Q9)</f>
        <v>1</v>
      </c>
      <c r="R10" s="71"/>
      <c r="S10" s="71">
        <f>MAX(S5:S9)</f>
        <v>1</v>
      </c>
    </row>
    <row r="11" spans="2:19" x14ac:dyDescent="0.25"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38" t="s">
        <v>48</v>
      </c>
      <c r="N11" s="38"/>
      <c r="O11" s="71">
        <f>O9+O10</f>
        <v>0</v>
      </c>
      <c r="P11" s="71"/>
      <c r="Q11" s="71">
        <f t="shared" ref="Q11:S11" si="10">Q9+Q10</f>
        <v>2</v>
      </c>
      <c r="R11" s="71"/>
      <c r="S11" s="71">
        <f t="shared" si="10"/>
        <v>1</v>
      </c>
    </row>
    <row r="12" spans="2:19" x14ac:dyDescent="0.25">
      <c r="B12" s="79"/>
      <c r="C12" s="45"/>
      <c r="D12" s="73"/>
      <c r="E12" s="73"/>
      <c r="F12" s="73"/>
      <c r="G12" s="73"/>
      <c r="H12" s="73"/>
      <c r="I12" s="73"/>
      <c r="J12" s="73"/>
      <c r="K12" s="73"/>
      <c r="L12" s="73"/>
      <c r="N12" s="99" t="str">
        <f>IF(O11=2, "HALE 2 dominates HALE 1", IF(O11=0, "HALE 1 dominates HALE 2", "No dominance"))</f>
        <v>HALE 1 dominates HALE 2</v>
      </c>
      <c r="O12" s="99"/>
      <c r="P12" s="99" t="str">
        <f>IF(Q11=2, "HALE 3 dominates HALE 1", IF(Q11=0, "HALE 1 dominates HALE 3", "No dominance"))</f>
        <v>HALE 3 dominates HALE 1</v>
      </c>
      <c r="Q12" s="99"/>
      <c r="R12" s="99" t="str">
        <f>IF(S11=2, "HALE 3 dominates HALE 2", IF(S11=0, "HALE 2 dominates HALE 3", "HALE 2 and HALE 3 cross"))</f>
        <v>HALE 2 and HALE 3 cross</v>
      </c>
      <c r="S12" s="99"/>
    </row>
    <row r="13" spans="2:19" x14ac:dyDescent="0.25">
      <c r="O13" t="b">
        <f>IF(O11=2, "")</f>
        <v>0</v>
      </c>
      <c r="P13" s="2"/>
      <c r="R13" s="12"/>
    </row>
    <row r="14" spans="2:19" x14ac:dyDescent="0.25">
      <c r="P14" s="2"/>
      <c r="R14" s="17"/>
    </row>
  </sheetData>
  <mergeCells count="10">
    <mergeCell ref="N12:O12"/>
    <mergeCell ref="P12:Q12"/>
    <mergeCell ref="R12:S12"/>
    <mergeCell ref="E2:G2"/>
    <mergeCell ref="H2:J2"/>
    <mergeCell ref="K2:L2"/>
    <mergeCell ref="N2:S2"/>
    <mergeCell ref="N3:O3"/>
    <mergeCell ref="P3:Q3"/>
    <mergeCell ref="R3:S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60"/>
  <sheetViews>
    <sheetView zoomScaleNormal="100" workbookViewId="0"/>
  </sheetViews>
  <sheetFormatPr defaultColWidth="8.85546875" defaultRowHeight="15" x14ac:dyDescent="0.25"/>
  <cols>
    <col min="1" max="1" width="5.140625" style="5" customWidth="1"/>
    <col min="2" max="8" width="11.85546875" style="2" customWidth="1"/>
    <col min="9" max="10" width="11.85546875" style="4" customWidth="1"/>
    <col min="11" max="30" width="11.85546875" style="5" customWidth="1"/>
    <col min="31" max="16384" width="8.85546875" style="5"/>
  </cols>
  <sheetData>
    <row r="1" spans="2:13" x14ac:dyDescent="0.25">
      <c r="B1" s="23" t="s">
        <v>29</v>
      </c>
    </row>
    <row r="2" spans="2:13" s="6" customFormat="1" ht="51" x14ac:dyDescent="0.25">
      <c r="B2" s="25" t="s">
        <v>24</v>
      </c>
      <c r="C2" s="25" t="s">
        <v>30</v>
      </c>
      <c r="D2" s="25" t="s">
        <v>8</v>
      </c>
      <c r="E2" s="25" t="s">
        <v>26</v>
      </c>
      <c r="F2" s="25" t="s">
        <v>27</v>
      </c>
      <c r="G2" s="25" t="s">
        <v>28</v>
      </c>
      <c r="H2" s="7"/>
      <c r="I2" s="10"/>
      <c r="J2" s="10"/>
    </row>
    <row r="3" spans="2:13" x14ac:dyDescent="0.25">
      <c r="B3" s="20" t="s">
        <v>9</v>
      </c>
      <c r="C3" s="22">
        <f t="shared" ref="C3:C12" si="0">RANK(E3,E$3:E$12,1)</f>
        <v>2</v>
      </c>
      <c r="D3" s="21">
        <v>3959316</v>
      </c>
      <c r="E3" s="19">
        <v>65.953454828519668</v>
      </c>
      <c r="F3" s="26">
        <v>65.95356057161824</v>
      </c>
      <c r="G3" s="26">
        <v>65.953577414517284</v>
      </c>
      <c r="I3" s="9"/>
      <c r="J3" s="9"/>
      <c r="L3" s="8"/>
      <c r="M3" s="8"/>
    </row>
    <row r="4" spans="2:13" x14ac:dyDescent="0.25">
      <c r="B4" s="20" t="s">
        <v>10</v>
      </c>
      <c r="C4" s="22"/>
      <c r="D4" s="21">
        <v>6331048</v>
      </c>
      <c r="E4" s="19">
        <v>70.344928147144799</v>
      </c>
      <c r="F4" s="26">
        <v>70.345009341331306</v>
      </c>
      <c r="G4" s="26">
        <v>70.345002492322649</v>
      </c>
      <c r="I4" s="9"/>
      <c r="J4" s="9"/>
      <c r="L4" s="8"/>
      <c r="M4" s="8"/>
    </row>
    <row r="5" spans="2:13" x14ac:dyDescent="0.25">
      <c r="B5" s="20" t="s">
        <v>11</v>
      </c>
      <c r="C5" s="22"/>
      <c r="D5" s="21">
        <v>6474305</v>
      </c>
      <c r="E5" s="19">
        <v>72.213544204351976</v>
      </c>
      <c r="F5" s="26">
        <v>72.213646949791766</v>
      </c>
      <c r="G5" s="26">
        <v>72.213622276246156</v>
      </c>
      <c r="I5" s="9"/>
      <c r="J5" s="9"/>
      <c r="L5" s="8"/>
      <c r="M5" s="8"/>
    </row>
    <row r="6" spans="2:13" x14ac:dyDescent="0.25">
      <c r="B6" s="20" t="s">
        <v>12</v>
      </c>
      <c r="C6" s="22"/>
      <c r="D6" s="21">
        <v>6194904</v>
      </c>
      <c r="E6" s="19">
        <v>75.597859352178702</v>
      </c>
      <c r="F6" s="26">
        <v>75.597916460553989</v>
      </c>
      <c r="G6" s="26">
        <v>75.597895401169012</v>
      </c>
      <c r="I6" s="9"/>
      <c r="J6" s="9"/>
      <c r="L6" s="8"/>
      <c r="M6" s="8"/>
    </row>
    <row r="7" spans="2:13" x14ac:dyDescent="0.25">
      <c r="B7" s="20" t="s">
        <v>13</v>
      </c>
      <c r="C7" s="22"/>
      <c r="D7" s="21">
        <v>6501111</v>
      </c>
      <c r="E7" s="19">
        <v>77.323143845980766</v>
      </c>
      <c r="F7" s="26">
        <v>77.323203978587571</v>
      </c>
      <c r="G7" s="26">
        <v>77.323185361418368</v>
      </c>
      <c r="I7" s="9"/>
      <c r="J7" s="9"/>
      <c r="L7" s="8"/>
      <c r="M7" s="8"/>
    </row>
    <row r="8" spans="2:13" x14ac:dyDescent="0.25">
      <c r="B8" s="20" t="s">
        <v>14</v>
      </c>
      <c r="C8" s="22"/>
      <c r="D8" s="21">
        <v>7279927</v>
      </c>
      <c r="E8" s="19">
        <v>61.925213745047813</v>
      </c>
      <c r="F8" s="26">
        <v>61.92536672465171</v>
      </c>
      <c r="G8" s="26">
        <v>61.925418362692902</v>
      </c>
      <c r="I8" s="9"/>
      <c r="J8" s="9"/>
      <c r="L8" s="8"/>
      <c r="M8" s="8"/>
    </row>
    <row r="9" spans="2:13" x14ac:dyDescent="0.25">
      <c r="B9" s="20" t="s">
        <v>15</v>
      </c>
      <c r="C9" s="22"/>
      <c r="D9" s="21">
        <v>5050982</v>
      </c>
      <c r="E9" s="19">
        <v>66.81695247332172</v>
      </c>
      <c r="F9" s="26">
        <v>66.817065204895215</v>
      </c>
      <c r="G9" s="26">
        <v>66.817076458360418</v>
      </c>
      <c r="I9" s="9"/>
      <c r="J9" s="9"/>
      <c r="L9" s="8"/>
      <c r="M9" s="8"/>
    </row>
    <row r="10" spans="2:13" x14ac:dyDescent="0.25">
      <c r="B10" s="20" t="s">
        <v>16</v>
      </c>
      <c r="C10" s="22"/>
      <c r="D10" s="21">
        <v>4616011</v>
      </c>
      <c r="E10" s="19">
        <v>68.975036101886801</v>
      </c>
      <c r="F10" s="26">
        <v>68.975147647239979</v>
      </c>
      <c r="G10" s="26">
        <v>68.975134661805484</v>
      </c>
      <c r="I10" s="9"/>
      <c r="J10" s="9"/>
      <c r="L10" s="8"/>
      <c r="M10" s="8"/>
    </row>
    <row r="11" spans="2:13" x14ac:dyDescent="0.25">
      <c r="B11" s="20" t="s">
        <v>17</v>
      </c>
      <c r="C11" s="22"/>
      <c r="D11" s="21">
        <v>4701015</v>
      </c>
      <c r="E11" s="19">
        <v>72.648214965877315</v>
      </c>
      <c r="F11" s="26">
        <v>72.64828737006286</v>
      </c>
      <c r="G11" s="26">
        <v>72.648266310695817</v>
      </c>
      <c r="I11" s="9"/>
      <c r="J11" s="9"/>
      <c r="L11" s="8"/>
      <c r="M11" s="8"/>
    </row>
    <row r="12" spans="2:13" x14ac:dyDescent="0.25">
      <c r="B12" s="20" t="s">
        <v>18</v>
      </c>
      <c r="C12" s="22"/>
      <c r="D12" s="21">
        <v>4159448</v>
      </c>
      <c r="E12" s="19">
        <v>74.561155997724143</v>
      </c>
      <c r="F12" s="26">
        <v>74.561219777707066</v>
      </c>
      <c r="G12" s="26">
        <v>74.561201160567506</v>
      </c>
      <c r="I12" s="9"/>
      <c r="J12" s="9"/>
      <c r="L12" s="8"/>
      <c r="M12" s="8"/>
    </row>
    <row r="13" spans="2:13" x14ac:dyDescent="0.25">
      <c r="B13" s="20" t="s">
        <v>31</v>
      </c>
      <c r="C13" s="27"/>
      <c r="D13" s="19"/>
      <c r="E13" s="19">
        <f>($D3*E3+$D4*E4+$D5*E5+$D6*E6+$D7*E7+$D8*E8+$D9*E9+$D10*E10+$D11*E11+$D12*E12)/SUM($D3:$D12)</f>
        <v>70.626197272843712</v>
      </c>
      <c r="F13" s="19">
        <f>($D3*F3+$D4*F4+$D5*F5+$D6*F6+$D7*F7+$D8*F8+$D9*F9+$D10*F10+$D11*F11+$D12*F12)/SUM($D3:$D12)</f>
        <v>70.626290387595915</v>
      </c>
      <c r="G13" s="19">
        <f>($D3*G3+$D4*G4+$D5*G5+$D6*G6+$D7*G7+$D8*G8+$D9*G9+$D10*G10+$D11*G11+$D12*G12)/SUM($D3:$D12)</f>
        <v>70.62628692215236</v>
      </c>
      <c r="I13" s="9"/>
      <c r="J13" s="9"/>
      <c r="L13" s="8"/>
      <c r="M13" s="8"/>
    </row>
    <row r="14" spans="2:13" x14ac:dyDescent="0.25">
      <c r="B14" s="13"/>
      <c r="C14" s="16"/>
      <c r="D14" s="14"/>
      <c r="E14" s="14"/>
      <c r="F14" s="15"/>
      <c r="G14" s="15"/>
      <c r="I14" s="9"/>
      <c r="J14" s="9"/>
      <c r="L14" s="8"/>
      <c r="M14" s="8"/>
    </row>
    <row r="15" spans="2:13" x14ac:dyDescent="0.25">
      <c r="B15" s="23" t="s">
        <v>19</v>
      </c>
      <c r="C15" s="28"/>
      <c r="D15" s="28"/>
      <c r="E15" s="28"/>
      <c r="F15" s="28"/>
    </row>
    <row r="16" spans="2:13" ht="25.5" x14ac:dyDescent="0.25">
      <c r="B16" s="34" t="s">
        <v>30</v>
      </c>
      <c r="C16" s="25" t="s">
        <v>32</v>
      </c>
      <c r="D16" s="25" t="s">
        <v>33</v>
      </c>
      <c r="E16" s="25" t="s">
        <v>34</v>
      </c>
      <c r="F16" s="25" t="s">
        <v>35</v>
      </c>
    </row>
    <row r="17" spans="2:15" x14ac:dyDescent="0.25">
      <c r="B17" s="34">
        <v>0</v>
      </c>
      <c r="C17" s="36">
        <v>0</v>
      </c>
      <c r="D17" s="30"/>
      <c r="E17" s="39">
        <v>0</v>
      </c>
      <c r="F17" s="39">
        <v>0</v>
      </c>
    </row>
    <row r="18" spans="2:15" x14ac:dyDescent="0.25">
      <c r="B18" s="35">
        <v>1</v>
      </c>
      <c r="C18" s="37" t="e">
        <f t="shared" ref="C18:C27" si="1">C17+VLOOKUP($B18,$C$3:$G$12,2,0)/SUM($D$3:$D$12)</f>
        <v>#N/A</v>
      </c>
      <c r="D18" s="38" t="e">
        <f t="shared" ref="D18:D27" si="2">VLOOKUP($B18,$C$3:$G$12,3,0)</f>
        <v>#N/A</v>
      </c>
      <c r="E18" s="38" t="e">
        <f t="shared" ref="E18:E27" si="3">VLOOKUP($B18,$C$3:$G$12,4,0)</f>
        <v>#N/A</v>
      </c>
      <c r="F18" s="38" t="e">
        <f t="shared" ref="F18:F27" si="4">VLOOKUP($B18,$C$3:$G$12,5,0)</f>
        <v>#N/A</v>
      </c>
    </row>
    <row r="19" spans="2:15" x14ac:dyDescent="0.25">
      <c r="B19" s="35">
        <v>2</v>
      </c>
      <c r="C19" s="32"/>
      <c r="D19" s="38">
        <f t="shared" si="2"/>
        <v>65.953454828519668</v>
      </c>
      <c r="E19" s="38">
        <f t="shared" si="3"/>
        <v>65.95356057161824</v>
      </c>
      <c r="F19" s="38">
        <f t="shared" si="4"/>
        <v>65.953577414517284</v>
      </c>
    </row>
    <row r="20" spans="2:15" x14ac:dyDescent="0.25">
      <c r="B20" s="35">
        <v>3</v>
      </c>
      <c r="C20" s="37" t="e">
        <f t="shared" si="1"/>
        <v>#N/A</v>
      </c>
      <c r="D20" s="38" t="e">
        <f t="shared" si="2"/>
        <v>#N/A</v>
      </c>
      <c r="E20" s="38" t="e">
        <f t="shared" si="3"/>
        <v>#N/A</v>
      </c>
      <c r="F20" s="38" t="e">
        <f t="shared" si="4"/>
        <v>#N/A</v>
      </c>
    </row>
    <row r="21" spans="2:15" x14ac:dyDescent="0.25">
      <c r="B21" s="35">
        <v>4</v>
      </c>
      <c r="C21" s="37" t="e">
        <f t="shared" si="1"/>
        <v>#N/A</v>
      </c>
      <c r="D21" s="38" t="e">
        <f t="shared" si="2"/>
        <v>#N/A</v>
      </c>
      <c r="E21" s="38" t="e">
        <f t="shared" si="3"/>
        <v>#N/A</v>
      </c>
      <c r="F21" s="38" t="e">
        <f t="shared" si="4"/>
        <v>#N/A</v>
      </c>
    </row>
    <row r="22" spans="2:15" x14ac:dyDescent="0.25">
      <c r="B22" s="35">
        <v>5</v>
      </c>
      <c r="C22" s="37" t="e">
        <f t="shared" si="1"/>
        <v>#N/A</v>
      </c>
      <c r="D22" s="38" t="e">
        <f t="shared" si="2"/>
        <v>#N/A</v>
      </c>
      <c r="E22" s="38" t="e">
        <f t="shared" si="3"/>
        <v>#N/A</v>
      </c>
      <c r="F22" s="38" t="e">
        <f t="shared" si="4"/>
        <v>#N/A</v>
      </c>
    </row>
    <row r="23" spans="2:15" x14ac:dyDescent="0.25">
      <c r="B23" s="35">
        <v>6</v>
      </c>
      <c r="C23" s="37" t="e">
        <f t="shared" si="1"/>
        <v>#N/A</v>
      </c>
      <c r="D23" s="38" t="e">
        <f t="shared" si="2"/>
        <v>#N/A</v>
      </c>
      <c r="E23" s="38" t="e">
        <f t="shared" si="3"/>
        <v>#N/A</v>
      </c>
      <c r="F23" s="38" t="e">
        <f t="shared" si="4"/>
        <v>#N/A</v>
      </c>
    </row>
    <row r="24" spans="2:15" x14ac:dyDescent="0.25">
      <c r="B24" s="35">
        <v>7</v>
      </c>
      <c r="C24" s="37" t="e">
        <f t="shared" si="1"/>
        <v>#N/A</v>
      </c>
      <c r="D24" s="38" t="e">
        <f t="shared" si="2"/>
        <v>#N/A</v>
      </c>
      <c r="E24" s="38" t="e">
        <f t="shared" si="3"/>
        <v>#N/A</v>
      </c>
      <c r="F24" s="38" t="e">
        <f t="shared" si="4"/>
        <v>#N/A</v>
      </c>
    </row>
    <row r="25" spans="2:15" x14ac:dyDescent="0.25">
      <c r="B25" s="35">
        <v>8</v>
      </c>
      <c r="C25" s="37" t="e">
        <f t="shared" si="1"/>
        <v>#N/A</v>
      </c>
      <c r="D25" s="38" t="e">
        <f t="shared" si="2"/>
        <v>#N/A</v>
      </c>
      <c r="E25" s="33"/>
      <c r="F25" s="38" t="e">
        <f t="shared" si="4"/>
        <v>#N/A</v>
      </c>
    </row>
    <row r="26" spans="2:15" x14ac:dyDescent="0.25">
      <c r="B26" s="35">
        <v>9</v>
      </c>
      <c r="C26" s="37" t="e">
        <f t="shared" si="1"/>
        <v>#N/A</v>
      </c>
      <c r="D26" s="38" t="e">
        <f t="shared" si="2"/>
        <v>#N/A</v>
      </c>
      <c r="E26" s="38" t="e">
        <f t="shared" si="3"/>
        <v>#N/A</v>
      </c>
      <c r="F26" s="38" t="e">
        <f t="shared" si="4"/>
        <v>#N/A</v>
      </c>
    </row>
    <row r="27" spans="2:15" x14ac:dyDescent="0.25">
      <c r="B27" s="35">
        <v>10</v>
      </c>
      <c r="C27" s="32"/>
      <c r="D27" s="33"/>
      <c r="E27" s="38" t="e">
        <f t="shared" si="3"/>
        <v>#N/A</v>
      </c>
      <c r="F27" s="38" t="e">
        <f t="shared" si="4"/>
        <v>#N/A</v>
      </c>
    </row>
    <row r="29" spans="2:15" x14ac:dyDescent="0.25">
      <c r="B29" s="67" t="s">
        <v>56</v>
      </c>
      <c r="C29" s="66"/>
    </row>
    <row r="30" spans="2:15" x14ac:dyDescent="0.25">
      <c r="B30" s="95" t="e">
        <f>IF(G57=2, "HALE 2 dominates HALE 1", IF(G57=0, "HALE 1 dominates HALE 2", "HALE 2 &amp; HALE 1 cross"))</f>
        <v>#N/A</v>
      </c>
      <c r="C30" s="53"/>
    </row>
    <row r="31" spans="2:15" x14ac:dyDescent="0.25">
      <c r="B31" s="95" t="e">
        <f>IF(I57=2, "HALE 3 dominates HALE 1", IF(I57=0, "HALE 1 dominates HALE 3", "HALE 3 &amp; HALE 1 cross"))</f>
        <v>#N/A</v>
      </c>
      <c r="C31" s="53"/>
      <c r="I31" s="2"/>
      <c r="J31" s="12"/>
      <c r="K31" s="12"/>
      <c r="L31" s="12"/>
      <c r="M31" s="12"/>
      <c r="N31" s="11"/>
      <c r="O31" s="12"/>
    </row>
    <row r="32" spans="2:15" x14ac:dyDescent="0.25">
      <c r="B32" s="95" t="e">
        <f>IF(K57=2, "HALE 3 dominates HALE 2", IF(K57=0, "HALE 2 dominates HALE 3", "HALE 2 &amp; HALE 3 cross"))</f>
        <v>#N/A</v>
      </c>
      <c r="C32" s="53"/>
      <c r="I32" s="2"/>
      <c r="J32" s="12"/>
      <c r="K32" s="12"/>
      <c r="L32" s="12"/>
      <c r="M32" s="12"/>
      <c r="N32" s="11"/>
      <c r="O32" s="12"/>
    </row>
    <row r="33" spans="2:13" x14ac:dyDescent="0.25">
      <c r="I33" s="9"/>
      <c r="J33" s="9"/>
      <c r="K33" s="1"/>
    </row>
    <row r="34" spans="2:13" x14ac:dyDescent="0.25">
      <c r="I34" s="9"/>
      <c r="J34" s="9"/>
      <c r="K34" s="1"/>
    </row>
    <row r="35" spans="2:13" x14ac:dyDescent="0.25">
      <c r="I35" s="9"/>
      <c r="J35" s="9"/>
      <c r="K35" s="1"/>
    </row>
    <row r="36" spans="2:13" x14ac:dyDescent="0.25">
      <c r="I36" s="9"/>
      <c r="J36" s="9"/>
      <c r="K36" s="1"/>
    </row>
    <row r="37" spans="2:13" x14ac:dyDescent="0.25">
      <c r="I37" s="9"/>
      <c r="J37" s="9"/>
      <c r="K37" s="1"/>
      <c r="L37" s="8"/>
      <c r="M37" s="8"/>
    </row>
    <row r="38" spans="2:13" x14ac:dyDescent="0.25">
      <c r="M38" s="8"/>
    </row>
    <row r="39" spans="2:13" s="18" customFormat="1" ht="30" customHeight="1" x14ac:dyDescent="0.25"/>
    <row r="40" spans="2:13" x14ac:dyDescent="0.25">
      <c r="M40" s="8"/>
    </row>
    <row r="41" spans="2:13" x14ac:dyDescent="0.25">
      <c r="M41" s="8"/>
    </row>
    <row r="42" spans="2:13" x14ac:dyDescent="0.25">
      <c r="B42" s="40" t="s">
        <v>25</v>
      </c>
      <c r="D42" s="41"/>
      <c r="E42" s="41"/>
      <c r="F42" s="42"/>
      <c r="G42" s="43"/>
      <c r="H42" s="43"/>
      <c r="I42" s="42"/>
      <c r="J42" s="42"/>
      <c r="K42" s="41"/>
      <c r="L42" s="44"/>
      <c r="M42" s="43"/>
    </row>
    <row r="43" spans="2:13" ht="26.25" x14ac:dyDescent="0.25">
      <c r="B43" s="34" t="s">
        <v>30</v>
      </c>
      <c r="C43" s="51" t="s">
        <v>36</v>
      </c>
      <c r="D43" s="51" t="s">
        <v>37</v>
      </c>
      <c r="E43" s="93" t="s">
        <v>54</v>
      </c>
      <c r="F43" s="103" t="s">
        <v>51</v>
      </c>
      <c r="G43" s="103"/>
      <c r="H43" s="103" t="s">
        <v>52</v>
      </c>
      <c r="I43" s="103"/>
      <c r="J43" s="103" t="s">
        <v>53</v>
      </c>
      <c r="K43" s="103"/>
    </row>
    <row r="44" spans="2:13" x14ac:dyDescent="0.25">
      <c r="B44" s="34">
        <v>0</v>
      </c>
      <c r="C44" s="39">
        <v>0</v>
      </c>
      <c r="D44" s="26">
        <v>0</v>
      </c>
      <c r="E44" s="38">
        <v>0</v>
      </c>
      <c r="F44" s="38"/>
      <c r="G44" s="52"/>
      <c r="H44" s="52"/>
      <c r="I44" s="38"/>
      <c r="J44" s="53"/>
      <c r="K44" s="54"/>
    </row>
    <row r="45" spans="2:13" x14ac:dyDescent="0.25">
      <c r="B45" s="35">
        <v>1</v>
      </c>
      <c r="C45" s="38" t="e">
        <f t="shared" ref="C45:C54" si="5">E18-D18</f>
        <v>#N/A</v>
      </c>
      <c r="D45" s="38" t="e">
        <f>F18-D18</f>
        <v>#N/A</v>
      </c>
      <c r="E45" s="38" t="e">
        <f>F18-E18</f>
        <v>#N/A</v>
      </c>
      <c r="F45" s="55" t="e">
        <f t="shared" ref="F45:F54" si="6">IF(C45&gt;0,1,0)</f>
        <v>#N/A</v>
      </c>
      <c r="G45" s="55" t="e">
        <f t="shared" ref="G45:G54" si="7">IF(C45=0,"",F45)</f>
        <v>#N/A</v>
      </c>
      <c r="H45" s="55" t="e">
        <f t="shared" ref="H45:H54" si="8">IF(D45&gt;0, 1,0)</f>
        <v>#N/A</v>
      </c>
      <c r="I45" s="55" t="e">
        <f t="shared" ref="I45:I54" si="9">IF(D45=0,"",H45)</f>
        <v>#N/A</v>
      </c>
      <c r="J45" s="55" t="e">
        <f>IF(E45&gt;0,1,0)</f>
        <v>#N/A</v>
      </c>
      <c r="K45" s="56" t="e">
        <f>IF(E45=0,"",J45)</f>
        <v>#N/A</v>
      </c>
    </row>
    <row r="46" spans="2:13" x14ac:dyDescent="0.25">
      <c r="B46" s="35">
        <v>2</v>
      </c>
      <c r="C46" s="38">
        <f t="shared" si="5"/>
        <v>1.0574309857247499E-4</v>
      </c>
      <c r="D46" s="38">
        <f t="shared" ref="D46:D54" si="10">F19-D19</f>
        <v>1.2258599761594269E-4</v>
      </c>
      <c r="E46" s="38">
        <f t="shared" ref="E46:E54" si="11">F19-E19</f>
        <v>1.6842899043467696E-5</v>
      </c>
      <c r="F46" s="55">
        <f t="shared" si="6"/>
        <v>1</v>
      </c>
      <c r="G46" s="55">
        <f t="shared" si="7"/>
        <v>1</v>
      </c>
      <c r="H46" s="55">
        <f t="shared" si="8"/>
        <v>1</v>
      </c>
      <c r="I46" s="55">
        <f t="shared" si="9"/>
        <v>1</v>
      </c>
      <c r="J46" s="55">
        <f t="shared" ref="J46:J54" si="12">IF(E46&gt;0,1,0)</f>
        <v>1</v>
      </c>
      <c r="K46" s="56">
        <f t="shared" ref="K46:K54" si="13">IF(E46=0,"",J46)</f>
        <v>1</v>
      </c>
    </row>
    <row r="47" spans="2:13" x14ac:dyDescent="0.25">
      <c r="B47" s="35">
        <v>3</v>
      </c>
      <c r="C47" s="38" t="e">
        <f t="shared" si="5"/>
        <v>#N/A</v>
      </c>
      <c r="D47" s="38" t="e">
        <f t="shared" si="10"/>
        <v>#N/A</v>
      </c>
      <c r="E47" s="38" t="e">
        <f t="shared" si="11"/>
        <v>#N/A</v>
      </c>
      <c r="F47" s="55" t="e">
        <f t="shared" si="6"/>
        <v>#N/A</v>
      </c>
      <c r="G47" s="55" t="e">
        <f t="shared" si="7"/>
        <v>#N/A</v>
      </c>
      <c r="H47" s="55" t="e">
        <f t="shared" si="8"/>
        <v>#N/A</v>
      </c>
      <c r="I47" s="55" t="e">
        <f t="shared" si="9"/>
        <v>#N/A</v>
      </c>
      <c r="J47" s="55" t="e">
        <f t="shared" si="12"/>
        <v>#N/A</v>
      </c>
      <c r="K47" s="56" t="e">
        <f t="shared" si="13"/>
        <v>#N/A</v>
      </c>
    </row>
    <row r="48" spans="2:13" x14ac:dyDescent="0.25">
      <c r="B48" s="35">
        <v>4</v>
      </c>
      <c r="C48" s="38" t="e">
        <f t="shared" si="5"/>
        <v>#N/A</v>
      </c>
      <c r="D48" s="38" t="e">
        <f t="shared" si="10"/>
        <v>#N/A</v>
      </c>
      <c r="E48" s="38" t="e">
        <f t="shared" si="11"/>
        <v>#N/A</v>
      </c>
      <c r="F48" s="55" t="e">
        <f t="shared" si="6"/>
        <v>#N/A</v>
      </c>
      <c r="G48" s="55" t="e">
        <f t="shared" si="7"/>
        <v>#N/A</v>
      </c>
      <c r="H48" s="55" t="e">
        <f t="shared" si="8"/>
        <v>#N/A</v>
      </c>
      <c r="I48" s="55" t="e">
        <f t="shared" si="9"/>
        <v>#N/A</v>
      </c>
      <c r="J48" s="55" t="e">
        <f t="shared" si="12"/>
        <v>#N/A</v>
      </c>
      <c r="K48" s="56" t="e">
        <f t="shared" si="13"/>
        <v>#N/A</v>
      </c>
    </row>
    <row r="49" spans="2:11" x14ac:dyDescent="0.25">
      <c r="B49" s="35">
        <v>5</v>
      </c>
      <c r="C49" s="38" t="e">
        <f t="shared" si="5"/>
        <v>#N/A</v>
      </c>
      <c r="D49" s="38" t="e">
        <f t="shared" si="10"/>
        <v>#N/A</v>
      </c>
      <c r="E49" s="38" t="e">
        <f t="shared" si="11"/>
        <v>#N/A</v>
      </c>
      <c r="F49" s="55" t="e">
        <f t="shared" si="6"/>
        <v>#N/A</v>
      </c>
      <c r="G49" s="55" t="e">
        <f t="shared" si="7"/>
        <v>#N/A</v>
      </c>
      <c r="H49" s="55" t="e">
        <f t="shared" si="8"/>
        <v>#N/A</v>
      </c>
      <c r="I49" s="55" t="e">
        <f t="shared" si="9"/>
        <v>#N/A</v>
      </c>
      <c r="J49" s="55" t="e">
        <f t="shared" si="12"/>
        <v>#N/A</v>
      </c>
      <c r="K49" s="56" t="e">
        <f t="shared" si="13"/>
        <v>#N/A</v>
      </c>
    </row>
    <row r="50" spans="2:11" x14ac:dyDescent="0.25">
      <c r="B50" s="35">
        <v>6</v>
      </c>
      <c r="C50" s="38" t="e">
        <f t="shared" si="5"/>
        <v>#N/A</v>
      </c>
      <c r="D50" s="38" t="e">
        <f t="shared" si="10"/>
        <v>#N/A</v>
      </c>
      <c r="E50" s="38" t="e">
        <f t="shared" si="11"/>
        <v>#N/A</v>
      </c>
      <c r="F50" s="55" t="e">
        <f t="shared" si="6"/>
        <v>#N/A</v>
      </c>
      <c r="G50" s="55" t="e">
        <f t="shared" si="7"/>
        <v>#N/A</v>
      </c>
      <c r="H50" s="55" t="e">
        <f t="shared" si="8"/>
        <v>#N/A</v>
      </c>
      <c r="I50" s="55" t="e">
        <f t="shared" si="9"/>
        <v>#N/A</v>
      </c>
      <c r="J50" s="55" t="e">
        <f t="shared" si="12"/>
        <v>#N/A</v>
      </c>
      <c r="K50" s="56" t="e">
        <f t="shared" si="13"/>
        <v>#N/A</v>
      </c>
    </row>
    <row r="51" spans="2:11" x14ac:dyDescent="0.25">
      <c r="B51" s="35">
        <v>7</v>
      </c>
      <c r="C51" s="38" t="e">
        <f t="shared" si="5"/>
        <v>#N/A</v>
      </c>
      <c r="D51" s="38" t="e">
        <f t="shared" si="10"/>
        <v>#N/A</v>
      </c>
      <c r="E51" s="38" t="e">
        <f t="shared" si="11"/>
        <v>#N/A</v>
      </c>
      <c r="F51" s="55" t="e">
        <f t="shared" si="6"/>
        <v>#N/A</v>
      </c>
      <c r="G51" s="55" t="e">
        <f t="shared" si="7"/>
        <v>#N/A</v>
      </c>
      <c r="H51" s="55" t="e">
        <f t="shared" si="8"/>
        <v>#N/A</v>
      </c>
      <c r="I51" s="55" t="e">
        <f t="shared" si="9"/>
        <v>#N/A</v>
      </c>
      <c r="J51" s="55" t="e">
        <f t="shared" si="12"/>
        <v>#N/A</v>
      </c>
      <c r="K51" s="56" t="e">
        <f t="shared" si="13"/>
        <v>#N/A</v>
      </c>
    </row>
    <row r="52" spans="2:11" x14ac:dyDescent="0.25">
      <c r="B52" s="35">
        <v>8</v>
      </c>
      <c r="C52" s="38" t="e">
        <f t="shared" si="5"/>
        <v>#N/A</v>
      </c>
      <c r="D52" s="38" t="e">
        <f t="shared" si="10"/>
        <v>#N/A</v>
      </c>
      <c r="E52" s="38" t="e">
        <f t="shared" si="11"/>
        <v>#N/A</v>
      </c>
      <c r="F52" s="55" t="e">
        <f t="shared" si="6"/>
        <v>#N/A</v>
      </c>
      <c r="G52" s="55" t="e">
        <f t="shared" si="7"/>
        <v>#N/A</v>
      </c>
      <c r="H52" s="55" t="e">
        <f t="shared" si="8"/>
        <v>#N/A</v>
      </c>
      <c r="I52" s="55" t="e">
        <f t="shared" si="9"/>
        <v>#N/A</v>
      </c>
      <c r="J52" s="55" t="e">
        <f t="shared" si="12"/>
        <v>#N/A</v>
      </c>
      <c r="K52" s="56" t="e">
        <f t="shared" si="13"/>
        <v>#N/A</v>
      </c>
    </row>
    <row r="53" spans="2:11" x14ac:dyDescent="0.25">
      <c r="B53" s="35">
        <v>9</v>
      </c>
      <c r="C53" s="38" t="e">
        <f t="shared" si="5"/>
        <v>#N/A</v>
      </c>
      <c r="D53" s="38" t="e">
        <f t="shared" si="10"/>
        <v>#N/A</v>
      </c>
      <c r="E53" s="38" t="e">
        <f t="shared" si="11"/>
        <v>#N/A</v>
      </c>
      <c r="F53" s="55" t="e">
        <f t="shared" si="6"/>
        <v>#N/A</v>
      </c>
      <c r="G53" s="55" t="e">
        <f t="shared" si="7"/>
        <v>#N/A</v>
      </c>
      <c r="H53" s="55" t="e">
        <f t="shared" si="8"/>
        <v>#N/A</v>
      </c>
      <c r="I53" s="55" t="e">
        <f t="shared" si="9"/>
        <v>#N/A</v>
      </c>
      <c r="J53" s="55" t="e">
        <f t="shared" si="12"/>
        <v>#N/A</v>
      </c>
      <c r="K53" s="56" t="e">
        <f t="shared" si="13"/>
        <v>#N/A</v>
      </c>
    </row>
    <row r="54" spans="2:11" x14ac:dyDescent="0.25">
      <c r="B54" s="35">
        <v>10</v>
      </c>
      <c r="C54" s="38" t="e">
        <f t="shared" si="5"/>
        <v>#N/A</v>
      </c>
      <c r="D54" s="38" t="e">
        <f t="shared" si="10"/>
        <v>#N/A</v>
      </c>
      <c r="E54" s="38" t="e">
        <f t="shared" si="11"/>
        <v>#N/A</v>
      </c>
      <c r="F54" s="55" t="e">
        <f t="shared" si="6"/>
        <v>#N/A</v>
      </c>
      <c r="G54" s="55" t="e">
        <f t="shared" si="7"/>
        <v>#N/A</v>
      </c>
      <c r="H54" s="55" t="e">
        <f t="shared" si="8"/>
        <v>#N/A</v>
      </c>
      <c r="I54" s="55" t="e">
        <f t="shared" si="9"/>
        <v>#N/A</v>
      </c>
      <c r="J54" s="55" t="e">
        <f t="shared" si="12"/>
        <v>#N/A</v>
      </c>
      <c r="K54" s="56" t="e">
        <f t="shared" si="13"/>
        <v>#N/A</v>
      </c>
    </row>
    <row r="55" spans="2:11" x14ac:dyDescent="0.25">
      <c r="B55" s="5"/>
      <c r="C55" s="24"/>
      <c r="D55" s="31"/>
      <c r="E55" s="38" t="s">
        <v>6</v>
      </c>
      <c r="F55" s="94"/>
      <c r="G55" s="94" t="e">
        <f>MIN(G45:G54)</f>
        <v>#N/A</v>
      </c>
      <c r="H55" s="94"/>
      <c r="I55" s="94" t="e">
        <f t="shared" ref="I55:K55" si="14">MIN(I45:I54)</f>
        <v>#N/A</v>
      </c>
      <c r="J55" s="94"/>
      <c r="K55" s="94" t="e">
        <f t="shared" si="14"/>
        <v>#N/A</v>
      </c>
    </row>
    <row r="56" spans="2:11" x14ac:dyDescent="0.25">
      <c r="B56" s="5"/>
      <c r="C56" s="31"/>
      <c r="D56" s="5"/>
      <c r="E56" s="38" t="s">
        <v>55</v>
      </c>
      <c r="F56" s="94"/>
      <c r="G56" s="94" t="e">
        <f>MAX(G46:G55)</f>
        <v>#N/A</v>
      </c>
      <c r="H56" s="94"/>
      <c r="I56" s="94" t="e">
        <f t="shared" ref="I56:K56" si="15">MAX(I46:I55)</f>
        <v>#N/A</v>
      </c>
      <c r="J56" s="94"/>
      <c r="K56" s="94" t="e">
        <f t="shared" si="15"/>
        <v>#N/A</v>
      </c>
    </row>
    <row r="57" spans="2:11" x14ac:dyDescent="0.25">
      <c r="E57" s="38" t="s">
        <v>48</v>
      </c>
      <c r="F57" s="94"/>
      <c r="G57" s="94" t="e">
        <f>G55+G56</f>
        <v>#N/A</v>
      </c>
      <c r="H57" s="94"/>
      <c r="I57" s="94" t="e">
        <f t="shared" ref="I57:K57" si="16">I55+I56</f>
        <v>#N/A</v>
      </c>
      <c r="J57" s="94"/>
      <c r="K57" s="94" t="e">
        <f t="shared" si="16"/>
        <v>#N/A</v>
      </c>
    </row>
    <row r="58" spans="2:11" x14ac:dyDescent="0.25">
      <c r="G58" s="5"/>
    </row>
    <row r="59" spans="2:11" x14ac:dyDescent="0.25">
      <c r="G59" s="5"/>
    </row>
    <row r="60" spans="2:11" x14ac:dyDescent="0.25">
      <c r="G60" s="5"/>
    </row>
  </sheetData>
  <mergeCells count="3">
    <mergeCell ref="F43:G43"/>
    <mergeCell ref="H43:I43"/>
    <mergeCell ref="J43:K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18"/>
  <sheetViews>
    <sheetView zoomScaleNormal="100" workbookViewId="0"/>
  </sheetViews>
  <sheetFormatPr defaultColWidth="8.85546875" defaultRowHeight="15" x14ac:dyDescent="0.25"/>
  <cols>
    <col min="1" max="1" width="6.42578125" style="1" customWidth="1"/>
    <col min="2" max="11" width="11.85546875" style="1" customWidth="1"/>
    <col min="12" max="12" width="15.28515625" style="1" customWidth="1"/>
    <col min="13" max="13" width="11.85546875" style="1" customWidth="1"/>
    <col min="14" max="14" width="14.140625" style="1" customWidth="1"/>
    <col min="15" max="15" width="11.85546875" style="1" customWidth="1"/>
    <col min="16" max="16" width="19.140625" style="1" customWidth="1"/>
    <col min="17" max="19" width="11.85546875" style="1" customWidth="1"/>
    <col min="20" max="16384" width="8.85546875" style="1"/>
  </cols>
  <sheetData>
    <row r="1" spans="2:18" x14ac:dyDescent="0.25">
      <c r="B1" s="64" t="s">
        <v>1</v>
      </c>
      <c r="C1" s="65"/>
      <c r="D1" s="58"/>
      <c r="E1" s="58"/>
      <c r="F1" s="58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2:18" ht="26.25" x14ac:dyDescent="0.25">
      <c r="B2" s="25" t="s">
        <v>30</v>
      </c>
      <c r="C2" s="25" t="s">
        <v>2</v>
      </c>
      <c r="D2" s="25" t="s">
        <v>22</v>
      </c>
      <c r="E2" s="25" t="s">
        <v>33</v>
      </c>
      <c r="F2" s="25" t="s">
        <v>34</v>
      </c>
      <c r="G2" s="25" t="s">
        <v>35</v>
      </c>
      <c r="H2" s="59" t="s">
        <v>36</v>
      </c>
      <c r="I2" s="59" t="s">
        <v>37</v>
      </c>
      <c r="J2" s="59" t="s">
        <v>54</v>
      </c>
      <c r="K2" s="103" t="s">
        <v>51</v>
      </c>
      <c r="L2" s="103"/>
      <c r="M2" s="103" t="s">
        <v>52</v>
      </c>
      <c r="N2" s="103"/>
      <c r="O2" s="103" t="s">
        <v>53</v>
      </c>
      <c r="P2" s="103"/>
    </row>
    <row r="3" spans="2:18" x14ac:dyDescent="0.25">
      <c r="B3" s="69">
        <v>0</v>
      </c>
      <c r="C3" s="36">
        <f>FOSD!C17</f>
        <v>0</v>
      </c>
      <c r="D3" s="71">
        <v>0</v>
      </c>
      <c r="E3" s="36">
        <v>0</v>
      </c>
      <c r="F3" s="36">
        <v>0</v>
      </c>
      <c r="G3" s="36">
        <v>0</v>
      </c>
      <c r="H3" s="39">
        <v>0</v>
      </c>
      <c r="I3" s="39">
        <v>0</v>
      </c>
      <c r="J3" s="54"/>
      <c r="K3" s="54"/>
      <c r="L3" s="53"/>
      <c r="M3" s="54"/>
      <c r="N3" s="54"/>
      <c r="O3" s="53"/>
      <c r="P3" s="54"/>
    </row>
    <row r="4" spans="2:18" x14ac:dyDescent="0.25">
      <c r="B4" s="70">
        <v>1</v>
      </c>
      <c r="C4" s="29"/>
      <c r="D4" s="53">
        <f>C4-C3</f>
        <v>0</v>
      </c>
      <c r="E4" s="57"/>
      <c r="F4" s="55" t="e">
        <f>F3+$D4*FOSD!E18/FOSD!F$13</f>
        <v>#N/A</v>
      </c>
      <c r="G4" s="55" t="e">
        <f>G3+$D4*FOSD!F18/FOSD!G$13</f>
        <v>#N/A</v>
      </c>
      <c r="H4" s="55" t="e">
        <f>F4-E4</f>
        <v>#N/A</v>
      </c>
      <c r="I4" s="55" t="e">
        <f>G4-E4</f>
        <v>#N/A</v>
      </c>
      <c r="J4" s="56" t="e">
        <f>G4-F4</f>
        <v>#N/A</v>
      </c>
      <c r="K4" s="56" t="e">
        <f>IF(H4&gt;0,1,0)</f>
        <v>#N/A</v>
      </c>
      <c r="L4" s="55" t="e">
        <f>IF(H4=0,"",K4)</f>
        <v>#N/A</v>
      </c>
      <c r="M4" s="56" t="e">
        <f>IF(I4&gt;0,1,0)</f>
        <v>#N/A</v>
      </c>
      <c r="N4" s="56" t="e">
        <f>IF(I4=0,"",M4)</f>
        <v>#N/A</v>
      </c>
      <c r="O4" s="55" t="e">
        <f>IF(J4&gt;0,1,0)</f>
        <v>#N/A</v>
      </c>
      <c r="P4" s="56" t="e">
        <f>IF(J4=0,"",O4)</f>
        <v>#N/A</v>
      </c>
    </row>
    <row r="5" spans="2:18" x14ac:dyDescent="0.25">
      <c r="B5" s="70">
        <v>2</v>
      </c>
      <c r="C5" s="36">
        <f>FOSD!C19</f>
        <v>0</v>
      </c>
      <c r="D5" s="86"/>
      <c r="E5" s="55">
        <f>E4+$D5*FOSD!D19/FOSD!E$13</f>
        <v>0</v>
      </c>
      <c r="F5" s="57"/>
      <c r="G5" s="55" t="e">
        <f>G4+$D5*FOSD!F19/FOSD!G$13</f>
        <v>#N/A</v>
      </c>
      <c r="H5" s="55">
        <f t="shared" ref="H5:H13" si="0">F5-E5</f>
        <v>0</v>
      </c>
      <c r="I5" s="55" t="e">
        <f t="shared" ref="I5:I13" si="1">G5-E5</f>
        <v>#N/A</v>
      </c>
      <c r="J5" s="56" t="e">
        <f t="shared" ref="J5:J13" si="2">G5-F5</f>
        <v>#N/A</v>
      </c>
      <c r="K5" s="56">
        <f t="shared" ref="K5:K11" si="3">IF(H5&gt;0,1,0)</f>
        <v>0</v>
      </c>
      <c r="L5" s="55" t="str">
        <f t="shared" ref="L5:L13" si="4">IF(H5=0,"",K5)</f>
        <v/>
      </c>
      <c r="M5" s="56" t="e">
        <f t="shared" ref="M5:M13" si="5">IF(I5&gt;0,1,0)</f>
        <v>#N/A</v>
      </c>
      <c r="N5" s="56" t="e">
        <f t="shared" ref="N5:N13" si="6">IF(I5=0,"",M5)</f>
        <v>#N/A</v>
      </c>
      <c r="O5" s="55" t="e">
        <f t="shared" ref="O5:O13" si="7">IF(J5&gt;0,1,0)</f>
        <v>#N/A</v>
      </c>
      <c r="P5" s="56" t="e">
        <f t="shared" ref="P5:P13" si="8">IF(J5=0,"",O5)</f>
        <v>#N/A</v>
      </c>
    </row>
    <row r="6" spans="2:18" x14ac:dyDescent="0.25">
      <c r="B6" s="70">
        <v>3</v>
      </c>
      <c r="C6" s="36" t="e">
        <f>FOSD!C20</f>
        <v>#N/A</v>
      </c>
      <c r="D6" s="53" t="e">
        <f t="shared" ref="D5:D13" si="9">C6-C5</f>
        <v>#N/A</v>
      </c>
      <c r="E6" s="55" t="e">
        <f>E5+$D6*FOSD!D20/FOSD!E$13</f>
        <v>#N/A</v>
      </c>
      <c r="F6" s="55" t="e">
        <f>F5+$D6*FOSD!E20/FOSD!F$13</f>
        <v>#N/A</v>
      </c>
      <c r="G6" s="55" t="e">
        <f>G5+$D6*FOSD!F20/FOSD!G$13</f>
        <v>#N/A</v>
      </c>
      <c r="H6" s="55" t="e">
        <f t="shared" si="0"/>
        <v>#N/A</v>
      </c>
      <c r="I6" s="55" t="e">
        <f t="shared" si="1"/>
        <v>#N/A</v>
      </c>
      <c r="J6" s="56" t="e">
        <f t="shared" si="2"/>
        <v>#N/A</v>
      </c>
      <c r="K6" s="56" t="e">
        <f t="shared" si="3"/>
        <v>#N/A</v>
      </c>
      <c r="L6" s="55" t="e">
        <f t="shared" si="4"/>
        <v>#N/A</v>
      </c>
      <c r="M6" s="56" t="e">
        <f t="shared" si="5"/>
        <v>#N/A</v>
      </c>
      <c r="N6" s="56" t="e">
        <f t="shared" si="6"/>
        <v>#N/A</v>
      </c>
      <c r="O6" s="55" t="e">
        <f t="shared" si="7"/>
        <v>#N/A</v>
      </c>
      <c r="P6" s="56" t="e">
        <f t="shared" si="8"/>
        <v>#N/A</v>
      </c>
    </row>
    <row r="7" spans="2:18" x14ac:dyDescent="0.25">
      <c r="B7" s="70">
        <v>4</v>
      </c>
      <c r="C7" s="36" t="e">
        <f>FOSD!C21</f>
        <v>#N/A</v>
      </c>
      <c r="D7" s="53" t="e">
        <f t="shared" si="9"/>
        <v>#N/A</v>
      </c>
      <c r="E7" s="55" t="e">
        <f>E6+$D7*FOSD!D21/FOSD!E$13</f>
        <v>#N/A</v>
      </c>
      <c r="F7" s="55" t="e">
        <f>F6+$D7*FOSD!E21/FOSD!F$13</f>
        <v>#N/A</v>
      </c>
      <c r="G7" s="55" t="e">
        <f>G6+$D7*FOSD!F21/FOSD!G$13</f>
        <v>#N/A</v>
      </c>
      <c r="H7" s="55" t="e">
        <f t="shared" si="0"/>
        <v>#N/A</v>
      </c>
      <c r="I7" s="55" t="e">
        <f t="shared" si="1"/>
        <v>#N/A</v>
      </c>
      <c r="J7" s="56" t="e">
        <f t="shared" si="2"/>
        <v>#N/A</v>
      </c>
      <c r="K7" s="56" t="e">
        <f t="shared" si="3"/>
        <v>#N/A</v>
      </c>
      <c r="L7" s="55" t="e">
        <f t="shared" si="4"/>
        <v>#N/A</v>
      </c>
      <c r="M7" s="56" t="e">
        <f t="shared" si="5"/>
        <v>#N/A</v>
      </c>
      <c r="N7" s="56" t="e">
        <f t="shared" si="6"/>
        <v>#N/A</v>
      </c>
      <c r="O7" s="55" t="e">
        <f t="shared" si="7"/>
        <v>#N/A</v>
      </c>
      <c r="P7" s="56" t="e">
        <f t="shared" si="8"/>
        <v>#N/A</v>
      </c>
    </row>
    <row r="8" spans="2:18" x14ac:dyDescent="0.25">
      <c r="B8" s="70">
        <v>5</v>
      </c>
      <c r="C8" s="36" t="e">
        <f>FOSD!C22</f>
        <v>#N/A</v>
      </c>
      <c r="D8" s="53" t="e">
        <f t="shared" si="9"/>
        <v>#N/A</v>
      </c>
      <c r="E8" s="55" t="e">
        <f>E7+$D8*FOSD!D22/FOSD!E$13</f>
        <v>#N/A</v>
      </c>
      <c r="F8" s="55" t="e">
        <f>F7+$D8*FOSD!E22/FOSD!F$13</f>
        <v>#N/A</v>
      </c>
      <c r="G8" s="55" t="e">
        <f>G7+$D8*FOSD!F22/FOSD!G$13</f>
        <v>#N/A</v>
      </c>
      <c r="H8" s="55" t="e">
        <f t="shared" si="0"/>
        <v>#N/A</v>
      </c>
      <c r="I8" s="55" t="e">
        <f t="shared" si="1"/>
        <v>#N/A</v>
      </c>
      <c r="J8" s="56" t="e">
        <f t="shared" si="2"/>
        <v>#N/A</v>
      </c>
      <c r="K8" s="56" t="e">
        <f t="shared" si="3"/>
        <v>#N/A</v>
      </c>
      <c r="L8" s="55" t="e">
        <f t="shared" si="4"/>
        <v>#N/A</v>
      </c>
      <c r="M8" s="56" t="e">
        <f t="shared" si="5"/>
        <v>#N/A</v>
      </c>
      <c r="N8" s="56" t="e">
        <f t="shared" si="6"/>
        <v>#N/A</v>
      </c>
      <c r="O8" s="55" t="e">
        <f t="shared" si="7"/>
        <v>#N/A</v>
      </c>
      <c r="P8" s="56" t="e">
        <f t="shared" si="8"/>
        <v>#N/A</v>
      </c>
    </row>
    <row r="9" spans="2:18" x14ac:dyDescent="0.25">
      <c r="B9" s="70">
        <v>6</v>
      </c>
      <c r="C9" s="36" t="e">
        <f>FOSD!C23</f>
        <v>#N/A</v>
      </c>
      <c r="D9" s="53" t="e">
        <f t="shared" si="9"/>
        <v>#N/A</v>
      </c>
      <c r="E9" s="55" t="e">
        <f>E8+$D9*FOSD!D23/FOSD!E$13</f>
        <v>#N/A</v>
      </c>
      <c r="F9" s="55" t="e">
        <f>F8+$D9*FOSD!E23/FOSD!F$13</f>
        <v>#N/A</v>
      </c>
      <c r="G9" s="55" t="e">
        <f>G8+$D9*FOSD!F23/FOSD!G$13</f>
        <v>#N/A</v>
      </c>
      <c r="H9" s="55" t="e">
        <f t="shared" si="0"/>
        <v>#N/A</v>
      </c>
      <c r="I9" s="55" t="e">
        <f t="shared" si="1"/>
        <v>#N/A</v>
      </c>
      <c r="J9" s="56" t="e">
        <f t="shared" si="2"/>
        <v>#N/A</v>
      </c>
      <c r="K9" s="56" t="e">
        <f t="shared" si="3"/>
        <v>#N/A</v>
      </c>
      <c r="L9" s="55" t="e">
        <f t="shared" si="4"/>
        <v>#N/A</v>
      </c>
      <c r="M9" s="56" t="e">
        <f t="shared" si="5"/>
        <v>#N/A</v>
      </c>
      <c r="N9" s="56" t="e">
        <f t="shared" si="6"/>
        <v>#N/A</v>
      </c>
      <c r="O9" s="55" t="e">
        <f t="shared" si="7"/>
        <v>#N/A</v>
      </c>
      <c r="P9" s="56" t="e">
        <f t="shared" si="8"/>
        <v>#N/A</v>
      </c>
    </row>
    <row r="10" spans="2:18" x14ac:dyDescent="0.25">
      <c r="B10" s="70">
        <v>7</v>
      </c>
      <c r="C10" s="36" t="e">
        <f>FOSD!C24</f>
        <v>#N/A</v>
      </c>
      <c r="D10" s="53" t="e">
        <f t="shared" si="9"/>
        <v>#N/A</v>
      </c>
      <c r="E10" s="55" t="e">
        <f>E9+$D10*FOSD!D24/FOSD!E$13</f>
        <v>#N/A</v>
      </c>
      <c r="F10" s="55" t="e">
        <f>F9+$D10*FOSD!E24/FOSD!F$13</f>
        <v>#N/A</v>
      </c>
      <c r="G10" s="55" t="e">
        <f>G9+$D10*FOSD!F24/FOSD!G$13</f>
        <v>#N/A</v>
      </c>
      <c r="H10" s="55" t="e">
        <f t="shared" si="0"/>
        <v>#N/A</v>
      </c>
      <c r="I10" s="55" t="e">
        <f t="shared" si="1"/>
        <v>#N/A</v>
      </c>
      <c r="J10" s="56" t="e">
        <f t="shared" si="2"/>
        <v>#N/A</v>
      </c>
      <c r="K10" s="56" t="e">
        <f t="shared" si="3"/>
        <v>#N/A</v>
      </c>
      <c r="L10" s="55" t="e">
        <f t="shared" si="4"/>
        <v>#N/A</v>
      </c>
      <c r="M10" s="56" t="e">
        <f t="shared" si="5"/>
        <v>#N/A</v>
      </c>
      <c r="N10" s="56" t="e">
        <f t="shared" si="6"/>
        <v>#N/A</v>
      </c>
      <c r="O10" s="55" t="e">
        <f t="shared" si="7"/>
        <v>#N/A</v>
      </c>
      <c r="P10" s="56" t="e">
        <f t="shared" si="8"/>
        <v>#N/A</v>
      </c>
    </row>
    <row r="11" spans="2:18" x14ac:dyDescent="0.25">
      <c r="B11" s="70">
        <v>8</v>
      </c>
      <c r="C11" s="36" t="e">
        <f>FOSD!C25</f>
        <v>#N/A</v>
      </c>
      <c r="D11" s="53" t="e">
        <f t="shared" si="9"/>
        <v>#N/A</v>
      </c>
      <c r="E11" s="55" t="e">
        <f>E10+$D11*FOSD!D25/FOSD!E$13</f>
        <v>#N/A</v>
      </c>
      <c r="F11" s="55" t="e">
        <f>F10+$D11*FOSD!E25/FOSD!F$13</f>
        <v>#N/A</v>
      </c>
      <c r="G11" s="55" t="e">
        <f>G10+$D11*FOSD!F25/FOSD!G$13</f>
        <v>#N/A</v>
      </c>
      <c r="H11" s="55" t="e">
        <f t="shared" si="0"/>
        <v>#N/A</v>
      </c>
      <c r="I11" s="55" t="e">
        <f t="shared" si="1"/>
        <v>#N/A</v>
      </c>
      <c r="J11" s="56" t="e">
        <f t="shared" si="2"/>
        <v>#N/A</v>
      </c>
      <c r="K11" s="56" t="e">
        <f t="shared" si="3"/>
        <v>#N/A</v>
      </c>
      <c r="L11" s="55" t="e">
        <f t="shared" si="4"/>
        <v>#N/A</v>
      </c>
      <c r="M11" s="56" t="e">
        <f t="shared" si="5"/>
        <v>#N/A</v>
      </c>
      <c r="N11" s="56" t="e">
        <f t="shared" si="6"/>
        <v>#N/A</v>
      </c>
      <c r="O11" s="55" t="e">
        <f t="shared" si="7"/>
        <v>#N/A</v>
      </c>
      <c r="P11" s="56" t="e">
        <f t="shared" si="8"/>
        <v>#N/A</v>
      </c>
    </row>
    <row r="12" spans="2:18" x14ac:dyDescent="0.25">
      <c r="B12" s="70">
        <v>9</v>
      </c>
      <c r="C12" s="36" t="e">
        <f>FOSD!C26</f>
        <v>#N/A</v>
      </c>
      <c r="D12" s="53" t="e">
        <f t="shared" si="9"/>
        <v>#N/A</v>
      </c>
      <c r="E12" s="55" t="e">
        <f>E11+$D12*FOSD!D26/FOSD!E$13</f>
        <v>#N/A</v>
      </c>
      <c r="F12" s="55" t="e">
        <f>F11+$D12*FOSD!E26/FOSD!F$13</f>
        <v>#N/A</v>
      </c>
      <c r="G12" s="55" t="e">
        <f>G11+$D12*FOSD!F26/FOSD!G$13</f>
        <v>#N/A</v>
      </c>
      <c r="H12" s="55" t="e">
        <f t="shared" si="0"/>
        <v>#N/A</v>
      </c>
      <c r="I12" s="55" t="e">
        <f t="shared" si="1"/>
        <v>#N/A</v>
      </c>
      <c r="J12" s="56" t="e">
        <f t="shared" si="2"/>
        <v>#N/A</v>
      </c>
      <c r="K12" s="56" t="e">
        <f>IF(H12&gt;0,1,0)</f>
        <v>#N/A</v>
      </c>
      <c r="L12" s="55" t="e">
        <f t="shared" si="4"/>
        <v>#N/A</v>
      </c>
      <c r="M12" s="56" t="e">
        <f t="shared" si="5"/>
        <v>#N/A</v>
      </c>
      <c r="N12" s="56" t="e">
        <f t="shared" si="6"/>
        <v>#N/A</v>
      </c>
      <c r="O12" s="55" t="e">
        <f t="shared" si="7"/>
        <v>#N/A</v>
      </c>
      <c r="P12" s="56" t="e">
        <f t="shared" si="8"/>
        <v>#N/A</v>
      </c>
    </row>
    <row r="13" spans="2:18" x14ac:dyDescent="0.25">
      <c r="B13" s="70">
        <v>10</v>
      </c>
      <c r="C13" s="36">
        <f>FOSD!C27</f>
        <v>0</v>
      </c>
      <c r="D13" s="53" t="e">
        <f t="shared" si="9"/>
        <v>#N/A</v>
      </c>
      <c r="E13" s="55" t="e">
        <f>E12+$D13*FOSD!D27/FOSD!E$13</f>
        <v>#N/A</v>
      </c>
      <c r="F13" s="55" t="e">
        <f>F12+$D13*FOSD!E27/FOSD!F$13</f>
        <v>#N/A</v>
      </c>
      <c r="G13" s="57"/>
      <c r="H13" s="55" t="e">
        <f t="shared" si="0"/>
        <v>#N/A</v>
      </c>
      <c r="I13" s="55" t="e">
        <f t="shared" si="1"/>
        <v>#N/A</v>
      </c>
      <c r="J13" s="56" t="e">
        <f t="shared" si="2"/>
        <v>#N/A</v>
      </c>
      <c r="K13" s="56" t="e">
        <f>IF(H13&gt;0,1,0)</f>
        <v>#N/A</v>
      </c>
      <c r="L13" s="55" t="e">
        <f t="shared" si="4"/>
        <v>#N/A</v>
      </c>
      <c r="M13" s="56" t="e">
        <f t="shared" si="5"/>
        <v>#N/A</v>
      </c>
      <c r="N13" s="56" t="e">
        <f t="shared" si="6"/>
        <v>#N/A</v>
      </c>
      <c r="O13" s="55" t="e">
        <f t="shared" si="7"/>
        <v>#N/A</v>
      </c>
      <c r="P13" s="56" t="e">
        <f t="shared" si="8"/>
        <v>#N/A</v>
      </c>
    </row>
    <row r="14" spans="2:18" x14ac:dyDescent="0.25">
      <c r="B14" s="63"/>
      <c r="C14" s="58"/>
      <c r="D14" s="63"/>
      <c r="E14" s="46"/>
      <c r="F14" s="46"/>
      <c r="G14" s="46"/>
      <c r="H14" s="63"/>
      <c r="I14" s="63"/>
      <c r="J14" s="38" t="s">
        <v>6</v>
      </c>
      <c r="K14" s="53"/>
      <c r="L14" s="71" t="e">
        <f>MIN(L4:L13)</f>
        <v>#N/A</v>
      </c>
      <c r="M14" s="71"/>
      <c r="N14" s="71" t="e">
        <f t="shared" ref="N14:P14" si="10">MIN(N4:N13)</f>
        <v>#N/A</v>
      </c>
      <c r="O14" s="71"/>
      <c r="P14" s="71" t="e">
        <f t="shared" si="10"/>
        <v>#N/A</v>
      </c>
    </row>
    <row r="15" spans="2:18" x14ac:dyDescent="0.25">
      <c r="B15" s="64" t="s">
        <v>20</v>
      </c>
      <c r="E15" s="63"/>
      <c r="F15" s="63"/>
      <c r="G15" s="49"/>
      <c r="H15" s="63"/>
      <c r="I15" s="63"/>
      <c r="J15" s="38" t="s">
        <v>55</v>
      </c>
      <c r="K15" s="53"/>
      <c r="L15" s="71" t="e">
        <f>MAX(L5:L14)</f>
        <v>#N/A</v>
      </c>
      <c r="M15" s="71"/>
      <c r="N15" s="71" t="e">
        <f t="shared" ref="N15:P15" si="11">MAX(N5:N14)</f>
        <v>#N/A</v>
      </c>
      <c r="O15" s="71"/>
      <c r="P15" s="71" t="e">
        <f t="shared" si="11"/>
        <v>#N/A</v>
      </c>
    </row>
    <row r="16" spans="2:18" x14ac:dyDescent="0.25">
      <c r="B16" s="95" t="e">
        <f>IF(L16=2, "HALE 2 is more equal than HALE 1", IF(L16=0, "HALE 1 is more equal than HALE 2", "HALE 1 &amp; HALE 2 cross"))</f>
        <v>#N/A</v>
      </c>
      <c r="C16" s="53"/>
      <c r="D16" s="62"/>
      <c r="E16" s="63"/>
      <c r="F16" s="63"/>
      <c r="G16" s="49"/>
      <c r="H16" s="63"/>
      <c r="I16" s="63"/>
      <c r="J16" s="38" t="s">
        <v>48</v>
      </c>
      <c r="K16" s="53"/>
      <c r="L16" s="71" t="e">
        <f>L14+L15</f>
        <v>#N/A</v>
      </c>
      <c r="M16" s="71"/>
      <c r="N16" s="71" t="e">
        <f t="shared" ref="N16:P16" si="12">N14+N15</f>
        <v>#N/A</v>
      </c>
      <c r="O16" s="71"/>
      <c r="P16" s="71" t="e">
        <f t="shared" si="12"/>
        <v>#N/A</v>
      </c>
    </row>
    <row r="17" spans="2:4" x14ac:dyDescent="0.25">
      <c r="B17" s="95" t="e">
        <f>IF(N16=2, "HALE 3 is more equal than HALE 1", IF(N16=0, "HALE 1 is more equal than HALE 3", "HALE 3 &amp; HALE 1 cross"))</f>
        <v>#N/A</v>
      </c>
      <c r="C17" s="53"/>
      <c r="D17" s="62"/>
    </row>
    <row r="18" spans="2:4" x14ac:dyDescent="0.25">
      <c r="B18" s="95" t="e">
        <f>IF(P16=2, "HALE 3 is more equal than HALE 2", IF(P16=0, "HALE 2 is more equal than HALE 3", "HALE 2 &amp; HALE 3 cross"))</f>
        <v>#N/A</v>
      </c>
      <c r="C18" s="53"/>
      <c r="D18" s="62"/>
    </row>
  </sheetData>
  <mergeCells count="3">
    <mergeCell ref="K2:L2"/>
    <mergeCell ref="M2:N2"/>
    <mergeCell ref="O2:P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8"/>
  <sheetViews>
    <sheetView zoomScaleNormal="100" workbookViewId="0"/>
  </sheetViews>
  <sheetFormatPr defaultColWidth="8.85546875" defaultRowHeight="15" x14ac:dyDescent="0.25"/>
  <cols>
    <col min="1" max="1" width="6.42578125" style="5" customWidth="1"/>
    <col min="2" max="5" width="11.85546875" style="5" customWidth="1"/>
    <col min="6" max="7" width="11.85546875" style="1" customWidth="1"/>
    <col min="8" max="21" width="11.85546875" style="5" customWidth="1"/>
    <col min="22" max="16384" width="8.85546875" style="5"/>
  </cols>
  <sheetData>
    <row r="1" spans="2:16" x14ac:dyDescent="0.25">
      <c r="B1" s="23" t="s">
        <v>0</v>
      </c>
      <c r="C1" s="3"/>
      <c r="D1" s="4"/>
      <c r="E1" s="4"/>
      <c r="F1" s="4"/>
      <c r="H1" s="1"/>
    </row>
    <row r="2" spans="2:16" ht="26.25" x14ac:dyDescent="0.25">
      <c r="B2" s="25" t="s">
        <v>30</v>
      </c>
      <c r="C2" s="25" t="s">
        <v>32</v>
      </c>
      <c r="D2" s="25" t="s">
        <v>22</v>
      </c>
      <c r="E2" s="25" t="s">
        <v>33</v>
      </c>
      <c r="F2" s="25" t="s">
        <v>34</v>
      </c>
      <c r="G2" s="25" t="s">
        <v>35</v>
      </c>
      <c r="H2" s="59" t="s">
        <v>36</v>
      </c>
      <c r="I2" s="59" t="s">
        <v>37</v>
      </c>
      <c r="J2" s="59" t="s">
        <v>54</v>
      </c>
      <c r="K2" s="103" t="s">
        <v>51</v>
      </c>
      <c r="L2" s="103"/>
      <c r="M2" s="103" t="s">
        <v>52</v>
      </c>
      <c r="N2" s="103"/>
      <c r="O2" s="103" t="s">
        <v>53</v>
      </c>
      <c r="P2" s="103"/>
    </row>
    <row r="3" spans="2:16" x14ac:dyDescent="0.25">
      <c r="B3" s="61">
        <v>0</v>
      </c>
      <c r="C3" s="36">
        <f>FOSD!C17</f>
        <v>0</v>
      </c>
      <c r="D3" s="55">
        <v>0</v>
      </c>
      <c r="E3" s="29"/>
      <c r="F3" s="36">
        <v>0</v>
      </c>
      <c r="G3" s="36">
        <v>0</v>
      </c>
      <c r="H3" s="36">
        <f>F3-E3</f>
        <v>0</v>
      </c>
      <c r="I3" s="36">
        <f>G3-E3</f>
        <v>0</v>
      </c>
      <c r="J3" s="56"/>
      <c r="K3" s="53"/>
      <c r="L3" s="56"/>
      <c r="M3" s="56"/>
      <c r="N3" s="53"/>
      <c r="O3" s="56"/>
      <c r="P3" s="56"/>
    </row>
    <row r="4" spans="2:16" x14ac:dyDescent="0.25">
      <c r="B4" s="35">
        <v>1</v>
      </c>
      <c r="C4" s="36" t="e">
        <f>FOSD!C18</f>
        <v>#N/A</v>
      </c>
      <c r="D4" s="55" t="e">
        <f>C4-C3</f>
        <v>#N/A</v>
      </c>
      <c r="E4" s="55" t="e">
        <f>E3+$D4*FOSD!D18</f>
        <v>#N/A</v>
      </c>
      <c r="F4" s="57"/>
      <c r="G4" s="55" t="e">
        <f>G3+$D4*FOSD!F18</f>
        <v>#N/A</v>
      </c>
      <c r="H4" s="36" t="e">
        <f t="shared" ref="H4:H13" si="0">F4-E4</f>
        <v>#N/A</v>
      </c>
      <c r="I4" s="36" t="e">
        <f t="shared" ref="I4:I13" si="1">G4-E4</f>
        <v>#N/A</v>
      </c>
      <c r="J4" s="56" t="e">
        <f>G4-F4</f>
        <v>#N/A</v>
      </c>
      <c r="K4" s="56" t="e">
        <f>IF(H4&gt;0,1,0)</f>
        <v>#N/A</v>
      </c>
      <c r="L4" s="55" t="e">
        <f>IF(H4=0,"",K4)</f>
        <v>#N/A</v>
      </c>
      <c r="M4" s="56" t="e">
        <f>IF(I4&gt;0,1,0)</f>
        <v>#N/A</v>
      </c>
      <c r="N4" s="56" t="e">
        <f>IF(I4=0,"",M4)</f>
        <v>#N/A</v>
      </c>
      <c r="O4" s="55" t="e">
        <f>IF(J4&gt;0,1,0)</f>
        <v>#N/A</v>
      </c>
      <c r="P4" s="56" t="e">
        <f>IF(J4=0,"",O4)</f>
        <v>#N/A</v>
      </c>
    </row>
    <row r="5" spans="2:16" x14ac:dyDescent="0.25">
      <c r="B5" s="35">
        <v>2</v>
      </c>
      <c r="C5" s="36">
        <f>FOSD!C19</f>
        <v>0</v>
      </c>
      <c r="D5" s="55" t="e">
        <f t="shared" ref="D5:D13" si="2">C5-C4</f>
        <v>#N/A</v>
      </c>
      <c r="E5" s="55" t="e">
        <f>E4+$D5*FOSD!D19</f>
        <v>#N/A</v>
      </c>
      <c r="F5" s="55" t="e">
        <f>F4+$D5*FOSD!E19</f>
        <v>#N/A</v>
      </c>
      <c r="G5" s="55" t="e">
        <f>G4+$D5*FOSD!F19</f>
        <v>#N/A</v>
      </c>
      <c r="H5" s="36" t="e">
        <f t="shared" si="0"/>
        <v>#N/A</v>
      </c>
      <c r="I5" s="36" t="e">
        <f t="shared" si="1"/>
        <v>#N/A</v>
      </c>
      <c r="J5" s="56" t="e">
        <f t="shared" ref="J5:J13" si="3">G5-F5</f>
        <v>#N/A</v>
      </c>
      <c r="K5" s="56" t="e">
        <f t="shared" ref="K5:K13" si="4">IF(H5&gt;0,1,0)</f>
        <v>#N/A</v>
      </c>
      <c r="L5" s="55" t="e">
        <f t="shared" ref="L5:L13" si="5">IF(H5=0,"",K5)</f>
        <v>#N/A</v>
      </c>
      <c r="M5" s="56" t="e">
        <f t="shared" ref="M5:M13" si="6">IF(I5&gt;0,1,0)</f>
        <v>#N/A</v>
      </c>
      <c r="N5" s="56" t="e">
        <f t="shared" ref="N5:N13" si="7">IF(I5=0,"",M5)</f>
        <v>#N/A</v>
      </c>
      <c r="O5" s="55" t="e">
        <f t="shared" ref="O5:O13" si="8">IF(J5&gt;0,1,0)</f>
        <v>#N/A</v>
      </c>
      <c r="P5" s="56" t="e">
        <f t="shared" ref="P5:P13" si="9">IF(J5=0,"",O5)</f>
        <v>#N/A</v>
      </c>
    </row>
    <row r="6" spans="2:16" x14ac:dyDescent="0.25">
      <c r="B6" s="35">
        <v>3</v>
      </c>
      <c r="C6" s="36" t="e">
        <f>FOSD!C20</f>
        <v>#N/A</v>
      </c>
      <c r="D6" s="55" t="e">
        <f t="shared" si="2"/>
        <v>#N/A</v>
      </c>
      <c r="E6" s="55" t="e">
        <f>E5+$D6*FOSD!D20</f>
        <v>#N/A</v>
      </c>
      <c r="F6" s="55" t="e">
        <f>F5+$D6*FOSD!E20</f>
        <v>#N/A</v>
      </c>
      <c r="G6" s="55" t="e">
        <f>G5+$D6*FOSD!F20</f>
        <v>#N/A</v>
      </c>
      <c r="H6" s="36" t="e">
        <f t="shared" si="0"/>
        <v>#N/A</v>
      </c>
      <c r="I6" s="36" t="e">
        <f t="shared" si="1"/>
        <v>#N/A</v>
      </c>
      <c r="J6" s="56" t="e">
        <f t="shared" si="3"/>
        <v>#N/A</v>
      </c>
      <c r="K6" s="56" t="e">
        <f t="shared" si="4"/>
        <v>#N/A</v>
      </c>
      <c r="L6" s="55" t="e">
        <f t="shared" si="5"/>
        <v>#N/A</v>
      </c>
      <c r="M6" s="56" t="e">
        <f t="shared" si="6"/>
        <v>#N/A</v>
      </c>
      <c r="N6" s="56" t="e">
        <f t="shared" si="7"/>
        <v>#N/A</v>
      </c>
      <c r="O6" s="55" t="e">
        <f t="shared" si="8"/>
        <v>#N/A</v>
      </c>
      <c r="P6" s="56" t="e">
        <f t="shared" si="9"/>
        <v>#N/A</v>
      </c>
    </row>
    <row r="7" spans="2:16" x14ac:dyDescent="0.25">
      <c r="B7" s="35">
        <v>4</v>
      </c>
      <c r="C7" s="36" t="e">
        <f>FOSD!C21</f>
        <v>#N/A</v>
      </c>
      <c r="D7" s="55" t="e">
        <f t="shared" si="2"/>
        <v>#N/A</v>
      </c>
      <c r="E7" s="55" t="e">
        <f>E6+$D7*FOSD!D21</f>
        <v>#N/A</v>
      </c>
      <c r="F7" s="55" t="e">
        <f>F6+$D7*FOSD!E21</f>
        <v>#N/A</v>
      </c>
      <c r="G7" s="55" t="e">
        <f>G6+$D7*FOSD!F21</f>
        <v>#N/A</v>
      </c>
      <c r="H7" s="36" t="e">
        <f t="shared" si="0"/>
        <v>#N/A</v>
      </c>
      <c r="I7" s="36" t="e">
        <f t="shared" si="1"/>
        <v>#N/A</v>
      </c>
      <c r="J7" s="56" t="e">
        <f t="shared" si="3"/>
        <v>#N/A</v>
      </c>
      <c r="K7" s="56" t="e">
        <f t="shared" si="4"/>
        <v>#N/A</v>
      </c>
      <c r="L7" s="55" t="e">
        <f t="shared" si="5"/>
        <v>#N/A</v>
      </c>
      <c r="M7" s="56" t="e">
        <f t="shared" si="6"/>
        <v>#N/A</v>
      </c>
      <c r="N7" s="56" t="e">
        <f t="shared" si="7"/>
        <v>#N/A</v>
      </c>
      <c r="O7" s="55" t="e">
        <f t="shared" si="8"/>
        <v>#N/A</v>
      </c>
      <c r="P7" s="56" t="e">
        <f t="shared" si="9"/>
        <v>#N/A</v>
      </c>
    </row>
    <row r="8" spans="2:16" x14ac:dyDescent="0.25">
      <c r="B8" s="35">
        <v>5</v>
      </c>
      <c r="C8" s="36" t="e">
        <f>FOSD!C22</f>
        <v>#N/A</v>
      </c>
      <c r="D8" s="55" t="e">
        <f t="shared" si="2"/>
        <v>#N/A</v>
      </c>
      <c r="E8" s="55" t="e">
        <f>E7+$D8*FOSD!D22</f>
        <v>#N/A</v>
      </c>
      <c r="F8" s="55" t="e">
        <f>F7+$D8*FOSD!E22</f>
        <v>#N/A</v>
      </c>
      <c r="G8" s="55" t="e">
        <f>G7+$D8*FOSD!F22</f>
        <v>#N/A</v>
      </c>
      <c r="H8" s="36" t="e">
        <f t="shared" si="0"/>
        <v>#N/A</v>
      </c>
      <c r="I8" s="36" t="e">
        <f t="shared" si="1"/>
        <v>#N/A</v>
      </c>
      <c r="J8" s="56" t="e">
        <f t="shared" si="3"/>
        <v>#N/A</v>
      </c>
      <c r="K8" s="56" t="e">
        <f t="shared" si="4"/>
        <v>#N/A</v>
      </c>
      <c r="L8" s="55" t="e">
        <f t="shared" si="5"/>
        <v>#N/A</v>
      </c>
      <c r="M8" s="56" t="e">
        <f t="shared" si="6"/>
        <v>#N/A</v>
      </c>
      <c r="N8" s="56" t="e">
        <f t="shared" si="7"/>
        <v>#N/A</v>
      </c>
      <c r="O8" s="55" t="e">
        <f t="shared" si="8"/>
        <v>#N/A</v>
      </c>
      <c r="P8" s="56" t="e">
        <f t="shared" si="9"/>
        <v>#N/A</v>
      </c>
    </row>
    <row r="9" spans="2:16" x14ac:dyDescent="0.25">
      <c r="B9" s="35">
        <v>6</v>
      </c>
      <c r="C9" s="36" t="e">
        <f>FOSD!C23</f>
        <v>#N/A</v>
      </c>
      <c r="D9" s="55" t="e">
        <f t="shared" si="2"/>
        <v>#N/A</v>
      </c>
      <c r="E9" s="55" t="e">
        <f>E8+$D9*FOSD!D23</f>
        <v>#N/A</v>
      </c>
      <c r="F9" s="55" t="e">
        <f>F8+$D9*FOSD!E23</f>
        <v>#N/A</v>
      </c>
      <c r="G9" s="55" t="e">
        <f>G8+$D9*FOSD!F23</f>
        <v>#N/A</v>
      </c>
      <c r="H9" s="36" t="e">
        <f t="shared" si="0"/>
        <v>#N/A</v>
      </c>
      <c r="I9" s="36" t="e">
        <f t="shared" si="1"/>
        <v>#N/A</v>
      </c>
      <c r="J9" s="56" t="e">
        <f t="shared" si="3"/>
        <v>#N/A</v>
      </c>
      <c r="K9" s="56" t="e">
        <f t="shared" si="4"/>
        <v>#N/A</v>
      </c>
      <c r="L9" s="55" t="e">
        <f t="shared" si="5"/>
        <v>#N/A</v>
      </c>
      <c r="M9" s="56" t="e">
        <f t="shared" si="6"/>
        <v>#N/A</v>
      </c>
      <c r="N9" s="56" t="e">
        <f t="shared" si="7"/>
        <v>#N/A</v>
      </c>
      <c r="O9" s="55" t="e">
        <f t="shared" si="8"/>
        <v>#N/A</v>
      </c>
      <c r="P9" s="56" t="e">
        <f t="shared" si="9"/>
        <v>#N/A</v>
      </c>
    </row>
    <row r="10" spans="2:16" x14ac:dyDescent="0.25">
      <c r="B10" s="35">
        <v>7</v>
      </c>
      <c r="C10" s="36" t="e">
        <f>FOSD!C24</f>
        <v>#N/A</v>
      </c>
      <c r="D10" s="55" t="e">
        <f t="shared" si="2"/>
        <v>#N/A</v>
      </c>
      <c r="E10" s="55" t="e">
        <f>E9+$D10*FOSD!D24</f>
        <v>#N/A</v>
      </c>
      <c r="F10" s="55" t="e">
        <f>F9+$D10*FOSD!E24</f>
        <v>#N/A</v>
      </c>
      <c r="G10" s="55" t="e">
        <f>G9+$D10*FOSD!F24</f>
        <v>#N/A</v>
      </c>
      <c r="H10" s="36" t="e">
        <f t="shared" si="0"/>
        <v>#N/A</v>
      </c>
      <c r="I10" s="36" t="e">
        <f t="shared" si="1"/>
        <v>#N/A</v>
      </c>
      <c r="J10" s="56" t="e">
        <f t="shared" si="3"/>
        <v>#N/A</v>
      </c>
      <c r="K10" s="56" t="e">
        <f t="shared" si="4"/>
        <v>#N/A</v>
      </c>
      <c r="L10" s="55" t="e">
        <f t="shared" si="5"/>
        <v>#N/A</v>
      </c>
      <c r="M10" s="56" t="e">
        <f t="shared" si="6"/>
        <v>#N/A</v>
      </c>
      <c r="N10" s="56" t="e">
        <f t="shared" si="7"/>
        <v>#N/A</v>
      </c>
      <c r="O10" s="55" t="e">
        <f t="shared" si="8"/>
        <v>#N/A</v>
      </c>
      <c r="P10" s="56" t="e">
        <f t="shared" si="9"/>
        <v>#N/A</v>
      </c>
    </row>
    <row r="11" spans="2:16" x14ac:dyDescent="0.25">
      <c r="B11" s="35">
        <v>8</v>
      </c>
      <c r="C11" s="36" t="e">
        <f>FOSD!C25</f>
        <v>#N/A</v>
      </c>
      <c r="D11" s="55" t="e">
        <f t="shared" si="2"/>
        <v>#N/A</v>
      </c>
      <c r="E11" s="55" t="e">
        <f>E10+$D11*FOSD!D25</f>
        <v>#N/A</v>
      </c>
      <c r="F11" s="55" t="e">
        <f>F10+$D11*FOSD!E25</f>
        <v>#N/A</v>
      </c>
      <c r="G11" s="55" t="e">
        <f>G10+$D11*FOSD!F25</f>
        <v>#N/A</v>
      </c>
      <c r="H11" s="36" t="e">
        <f t="shared" si="0"/>
        <v>#N/A</v>
      </c>
      <c r="I11" s="36" t="e">
        <f t="shared" si="1"/>
        <v>#N/A</v>
      </c>
      <c r="J11" s="56" t="e">
        <f t="shared" si="3"/>
        <v>#N/A</v>
      </c>
      <c r="K11" s="56" t="e">
        <f t="shared" si="4"/>
        <v>#N/A</v>
      </c>
      <c r="L11" s="55" t="e">
        <f t="shared" si="5"/>
        <v>#N/A</v>
      </c>
      <c r="M11" s="56" t="e">
        <f t="shared" si="6"/>
        <v>#N/A</v>
      </c>
      <c r="N11" s="56" t="e">
        <f t="shared" si="7"/>
        <v>#N/A</v>
      </c>
      <c r="O11" s="55" t="e">
        <f t="shared" si="8"/>
        <v>#N/A</v>
      </c>
      <c r="P11" s="56" t="e">
        <f t="shared" si="9"/>
        <v>#N/A</v>
      </c>
    </row>
    <row r="12" spans="2:16" x14ac:dyDescent="0.25">
      <c r="B12" s="35">
        <v>9</v>
      </c>
      <c r="C12" s="36" t="e">
        <f>FOSD!C26</f>
        <v>#N/A</v>
      </c>
      <c r="D12" s="55" t="e">
        <f t="shared" si="2"/>
        <v>#N/A</v>
      </c>
      <c r="E12" s="55" t="e">
        <f>E11+$D12*FOSD!D26</f>
        <v>#N/A</v>
      </c>
      <c r="F12" s="55" t="e">
        <f>F11+$D12*FOSD!E26</f>
        <v>#N/A</v>
      </c>
      <c r="G12" s="55" t="e">
        <f>G11+$D12*FOSD!F26</f>
        <v>#N/A</v>
      </c>
      <c r="H12" s="36" t="e">
        <f t="shared" si="0"/>
        <v>#N/A</v>
      </c>
      <c r="I12" s="36" t="e">
        <f t="shared" si="1"/>
        <v>#N/A</v>
      </c>
      <c r="J12" s="56" t="e">
        <f t="shared" si="3"/>
        <v>#N/A</v>
      </c>
      <c r="K12" s="56" t="e">
        <f t="shared" si="4"/>
        <v>#N/A</v>
      </c>
      <c r="L12" s="55" t="e">
        <f t="shared" si="5"/>
        <v>#N/A</v>
      </c>
      <c r="M12" s="56" t="e">
        <f t="shared" si="6"/>
        <v>#N/A</v>
      </c>
      <c r="N12" s="56" t="e">
        <f t="shared" si="7"/>
        <v>#N/A</v>
      </c>
      <c r="O12" s="55" t="e">
        <f t="shared" si="8"/>
        <v>#N/A</v>
      </c>
      <c r="P12" s="56" t="e">
        <f t="shared" si="9"/>
        <v>#N/A</v>
      </c>
    </row>
    <row r="13" spans="2:16" x14ac:dyDescent="0.25">
      <c r="B13" s="35">
        <v>10</v>
      </c>
      <c r="C13" s="36">
        <f>FOSD!C27</f>
        <v>0</v>
      </c>
      <c r="D13" s="55" t="e">
        <f t="shared" si="2"/>
        <v>#N/A</v>
      </c>
      <c r="E13" s="55" t="e">
        <f>E12+$D13*FOSD!D27</f>
        <v>#N/A</v>
      </c>
      <c r="F13" s="55" t="e">
        <f>F12+$D13*FOSD!E27</f>
        <v>#N/A</v>
      </c>
      <c r="G13" s="57"/>
      <c r="H13" s="36" t="e">
        <f t="shared" si="0"/>
        <v>#N/A</v>
      </c>
      <c r="I13" s="36" t="e">
        <f t="shared" si="1"/>
        <v>#N/A</v>
      </c>
      <c r="J13" s="56" t="e">
        <f t="shared" si="3"/>
        <v>#N/A</v>
      </c>
      <c r="K13" s="56" t="e">
        <f t="shared" si="4"/>
        <v>#N/A</v>
      </c>
      <c r="L13" s="55" t="e">
        <f t="shared" si="5"/>
        <v>#N/A</v>
      </c>
      <c r="M13" s="56" t="e">
        <f t="shared" si="6"/>
        <v>#N/A</v>
      </c>
      <c r="N13" s="56" t="e">
        <f t="shared" si="7"/>
        <v>#N/A</v>
      </c>
      <c r="O13" s="55" t="e">
        <f t="shared" si="8"/>
        <v>#N/A</v>
      </c>
      <c r="P13" s="56" t="e">
        <f t="shared" si="9"/>
        <v>#N/A</v>
      </c>
    </row>
    <row r="14" spans="2:16" x14ac:dyDescent="0.25">
      <c r="B14" s="47"/>
      <c r="C14" s="58"/>
      <c r="D14" s="47"/>
      <c r="E14" s="48"/>
      <c r="F14" s="48"/>
      <c r="G14" s="48"/>
      <c r="H14" s="49"/>
      <c r="I14" s="49"/>
      <c r="J14" s="56" t="s">
        <v>6</v>
      </c>
      <c r="K14" s="53"/>
      <c r="L14" s="55" t="e">
        <f>MIN(L4:L13)</f>
        <v>#N/A</v>
      </c>
      <c r="M14" s="55"/>
      <c r="N14" s="71" t="e">
        <f>MIN(N4:N13)</f>
        <v>#N/A</v>
      </c>
      <c r="O14" s="71"/>
      <c r="P14" s="71" t="e">
        <f t="shared" ref="P14" si="10">MIN(P4:P13)</f>
        <v>#N/A</v>
      </c>
    </row>
    <row r="15" spans="2:16" x14ac:dyDescent="0.25">
      <c r="B15" s="67" t="s">
        <v>57</v>
      </c>
      <c r="C15" s="68"/>
      <c r="D15" s="47"/>
      <c r="E15" s="50"/>
      <c r="F15" s="50"/>
      <c r="G15" s="50"/>
      <c r="H15" s="49"/>
      <c r="I15" s="49"/>
      <c r="J15" s="56" t="s">
        <v>7</v>
      </c>
      <c r="K15" s="53"/>
      <c r="L15" s="55" t="e">
        <f>MAX(L4:L13)</f>
        <v>#N/A</v>
      </c>
      <c r="M15" s="55"/>
      <c r="N15" s="71" t="e">
        <f>MAX(N4:N13)</f>
        <v>#N/A</v>
      </c>
      <c r="O15" s="71"/>
      <c r="P15" s="71" t="e">
        <f t="shared" ref="P15" si="11">MAX(P4:P13)</f>
        <v>#N/A</v>
      </c>
    </row>
    <row r="16" spans="2:16" x14ac:dyDescent="0.25">
      <c r="B16" s="95" t="e">
        <f>IF(L16=2, "HALE 2 dominates HALE 1", IF(L16=0, "HALE 1 dominates HALE 2", "HALE 1 &amp; HALE 2 cross"))</f>
        <v>#N/A</v>
      </c>
      <c r="C16" s="53"/>
      <c r="D16" s="47"/>
      <c r="E16" s="50"/>
      <c r="F16" s="50"/>
      <c r="G16" s="50"/>
      <c r="H16" s="49"/>
      <c r="I16" s="49"/>
      <c r="J16" s="56" t="s">
        <v>48</v>
      </c>
      <c r="K16" s="53"/>
      <c r="L16" s="55" t="e">
        <f>L14+L15</f>
        <v>#N/A</v>
      </c>
      <c r="M16" s="55"/>
      <c r="N16" s="55" t="e">
        <f t="shared" ref="N16:P16" si="12">N14+N15</f>
        <v>#N/A</v>
      </c>
      <c r="O16" s="55"/>
      <c r="P16" s="55" t="e">
        <f t="shared" si="12"/>
        <v>#N/A</v>
      </c>
    </row>
    <row r="17" spans="2:3" x14ac:dyDescent="0.25">
      <c r="B17" s="95" t="e">
        <f>IF(N16=2, "HALE 3 dominates HALE 1", IF(N16=0, "HALE 1 dominates HALE 3", "HALE 3 &amp; HALE 1 cross"))</f>
        <v>#N/A</v>
      </c>
      <c r="C17" s="53"/>
    </row>
    <row r="18" spans="2:3" x14ac:dyDescent="0.25">
      <c r="B18" s="95" t="e">
        <f>IF(P16=2, "HALE 3 dominates HALE 2", IF(P16=0, "HALE 2 dominates HALE 3", "HALE 2 &amp; HALE 3 cross"))</f>
        <v>#N/A</v>
      </c>
      <c r="C18" s="53"/>
    </row>
  </sheetData>
  <mergeCells count="3">
    <mergeCell ref="K2:L2"/>
    <mergeCell ref="M2:N2"/>
    <mergeCell ref="O2:P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1"/>
  <sheetViews>
    <sheetView workbookViewId="0"/>
  </sheetViews>
  <sheetFormatPr defaultRowHeight="15" x14ac:dyDescent="0.25"/>
  <cols>
    <col min="1" max="1" width="6.140625" customWidth="1"/>
    <col min="2" max="16" width="11.85546875" customWidth="1"/>
    <col min="17" max="18" width="11.85546875" style="97" customWidth="1"/>
    <col min="19" max="21" width="11.85546875" customWidth="1"/>
  </cols>
  <sheetData>
    <row r="1" spans="2:18" x14ac:dyDescent="0.25">
      <c r="B1" s="72" t="s">
        <v>21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68"/>
      <c r="R1" s="68"/>
    </row>
    <row r="2" spans="2:18" ht="26.25" x14ac:dyDescent="0.25">
      <c r="B2" s="25" t="s">
        <v>30</v>
      </c>
      <c r="C2" s="25" t="s">
        <v>32</v>
      </c>
      <c r="D2" s="25" t="s">
        <v>22</v>
      </c>
      <c r="E2" s="25" t="s">
        <v>33</v>
      </c>
      <c r="F2" s="25" t="s">
        <v>34</v>
      </c>
      <c r="G2" s="25" t="s">
        <v>35</v>
      </c>
      <c r="H2" s="25" t="s">
        <v>36</v>
      </c>
      <c r="I2" s="25" t="s">
        <v>37</v>
      </c>
      <c r="J2" s="59" t="s">
        <v>54</v>
      </c>
      <c r="K2" s="103" t="s">
        <v>51</v>
      </c>
      <c r="L2" s="103"/>
      <c r="M2" s="103" t="s">
        <v>52</v>
      </c>
      <c r="N2" s="103"/>
      <c r="O2" s="103" t="s">
        <v>53</v>
      </c>
      <c r="P2" s="103"/>
      <c r="Q2" s="96"/>
      <c r="R2" s="96"/>
    </row>
    <row r="3" spans="2:18" x14ac:dyDescent="0.25">
      <c r="B3" s="61">
        <v>0</v>
      </c>
      <c r="C3" s="36">
        <f>FOSD!C17</f>
        <v>0</v>
      </c>
      <c r="D3" s="36">
        <v>0</v>
      </c>
      <c r="E3" s="36">
        <v>0</v>
      </c>
      <c r="F3" s="36">
        <v>0</v>
      </c>
      <c r="G3" s="36">
        <v>0</v>
      </c>
      <c r="H3" s="76">
        <f>F3-E3</f>
        <v>0</v>
      </c>
      <c r="I3" s="76">
        <f>G3-E3</f>
        <v>0</v>
      </c>
      <c r="J3" s="56"/>
      <c r="K3" s="53"/>
      <c r="L3" s="56"/>
      <c r="M3" s="56"/>
      <c r="N3" s="53"/>
      <c r="O3" s="56"/>
      <c r="P3" s="56"/>
      <c r="Q3" s="49"/>
      <c r="R3" s="63"/>
    </row>
    <row r="4" spans="2:18" x14ac:dyDescent="0.25">
      <c r="B4" s="35">
        <v>1</v>
      </c>
      <c r="C4" s="36" t="e">
        <f>FOSD!C18</f>
        <v>#N/A</v>
      </c>
      <c r="D4" s="36" t="e">
        <f>C4-C3</f>
        <v>#N/A</v>
      </c>
      <c r="E4" s="57"/>
      <c r="F4" s="55" t="e">
        <f>($D4*FOSD!E18)*($C4-$C3)</f>
        <v>#N/A</v>
      </c>
      <c r="G4" s="76" t="e">
        <f>G3+$D4*GLD!G4</f>
        <v>#N/A</v>
      </c>
      <c r="H4" s="76" t="e">
        <f t="shared" ref="H4:H13" si="0">F4-E4</f>
        <v>#N/A</v>
      </c>
      <c r="I4" s="76" t="e">
        <f t="shared" ref="I4:I13" si="1">G4-E4</f>
        <v>#N/A</v>
      </c>
      <c r="J4" s="56" t="e">
        <f>G4-F4</f>
        <v>#N/A</v>
      </c>
      <c r="K4" s="55" t="e">
        <f>IF(H4&gt;0,1,0)</f>
        <v>#N/A</v>
      </c>
      <c r="L4" s="55" t="e">
        <f>IF(H4=0,"",K4)</f>
        <v>#N/A</v>
      </c>
      <c r="M4" s="55" t="e">
        <f>IF(I4&gt;0,1,0)</f>
        <v>#N/A</v>
      </c>
      <c r="N4" s="55" t="e">
        <f>IF(I4=0,"",M4)</f>
        <v>#N/A</v>
      </c>
      <c r="O4" s="55" t="e">
        <f>IF(J4&gt;0,1,0)</f>
        <v>#N/A</v>
      </c>
      <c r="P4" s="55" t="e">
        <f>IF(J4=0,"",O4)</f>
        <v>#N/A</v>
      </c>
      <c r="Q4" s="49"/>
      <c r="R4" s="48"/>
    </row>
    <row r="5" spans="2:18" x14ac:dyDescent="0.25">
      <c r="B5" s="35">
        <v>2</v>
      </c>
      <c r="C5" s="36">
        <f>FOSD!C19</f>
        <v>0</v>
      </c>
      <c r="D5" s="36" t="e">
        <f t="shared" ref="D5:D13" si="2">C5-C4</f>
        <v>#N/A</v>
      </c>
      <c r="E5" s="55" t="e">
        <f>($D4*FOSD!D18)*($C5-$C3)+($D5*FOSD!D19)*($C5-$C4)</f>
        <v>#N/A</v>
      </c>
      <c r="F5" s="57"/>
      <c r="G5" s="76" t="e">
        <f>G4+$D5*GLD!G5</f>
        <v>#N/A</v>
      </c>
      <c r="H5" s="76" t="e">
        <f t="shared" si="0"/>
        <v>#N/A</v>
      </c>
      <c r="I5" s="76" t="e">
        <f t="shared" si="1"/>
        <v>#N/A</v>
      </c>
      <c r="J5" s="56" t="e">
        <f t="shared" ref="J5:J13" si="3">G5-F5</f>
        <v>#N/A</v>
      </c>
      <c r="K5" s="55" t="e">
        <f t="shared" ref="K5:K13" si="4">IF(H5&gt;0,1,0)</f>
        <v>#N/A</v>
      </c>
      <c r="L5" s="55" t="e">
        <f t="shared" ref="L5:L13" si="5">IF(H5=0,"",K5)</f>
        <v>#N/A</v>
      </c>
      <c r="M5" s="55" t="e">
        <f t="shared" ref="M5:M13" si="6">IF(I5&gt;0,1,0)</f>
        <v>#N/A</v>
      </c>
      <c r="N5" s="55" t="e">
        <f t="shared" ref="N5:N13" si="7">IF(I5=0,"",M5)</f>
        <v>#N/A</v>
      </c>
      <c r="O5" s="55" t="e">
        <f t="shared" ref="O5:O13" si="8">IF(J5&gt;0,1,0)</f>
        <v>#N/A</v>
      </c>
      <c r="P5" s="55" t="e">
        <f t="shared" ref="P5:P13" si="9">IF(J5=0,"",O5)</f>
        <v>#N/A</v>
      </c>
      <c r="Q5" s="49"/>
      <c r="R5" s="48"/>
    </row>
    <row r="6" spans="2:18" x14ac:dyDescent="0.25">
      <c r="B6" s="35">
        <v>3</v>
      </c>
      <c r="C6" s="36" t="e">
        <f>FOSD!C20</f>
        <v>#N/A</v>
      </c>
      <c r="D6" s="36" t="e">
        <f t="shared" si="2"/>
        <v>#N/A</v>
      </c>
      <c r="E6" s="55" t="e">
        <f>($D4*FOSD!D18)*($C6-$C3)+($D5*FOSD!D19)*($C6-$C4)+($D6*FOSD!D20)*($C6-$C5)</f>
        <v>#N/A</v>
      </c>
      <c r="F6" s="55" t="e">
        <f>($D4*FOSD!E18)*($C6-$C3)+($D5*FOSD!E19)*($C6-$C4)+($D6*FOSD!E20)*($C6-$C5)</f>
        <v>#N/A</v>
      </c>
      <c r="G6" s="74"/>
      <c r="H6" s="76" t="e">
        <f t="shared" si="0"/>
        <v>#N/A</v>
      </c>
      <c r="I6" s="76" t="e">
        <f t="shared" si="1"/>
        <v>#N/A</v>
      </c>
      <c r="J6" s="56" t="e">
        <f t="shared" si="3"/>
        <v>#N/A</v>
      </c>
      <c r="K6" s="55" t="e">
        <f t="shared" si="4"/>
        <v>#N/A</v>
      </c>
      <c r="L6" s="55" t="e">
        <f t="shared" si="5"/>
        <v>#N/A</v>
      </c>
      <c r="M6" s="55" t="e">
        <f t="shared" si="6"/>
        <v>#N/A</v>
      </c>
      <c r="N6" s="55" t="e">
        <f t="shared" si="7"/>
        <v>#N/A</v>
      </c>
      <c r="O6" s="55" t="e">
        <f t="shared" si="8"/>
        <v>#N/A</v>
      </c>
      <c r="P6" s="55" t="e">
        <f t="shared" si="9"/>
        <v>#N/A</v>
      </c>
      <c r="Q6" s="49"/>
      <c r="R6" s="48"/>
    </row>
    <row r="7" spans="2:18" x14ac:dyDescent="0.25">
      <c r="B7" s="35">
        <v>4</v>
      </c>
      <c r="C7" s="36" t="e">
        <f>FOSD!C21</f>
        <v>#N/A</v>
      </c>
      <c r="D7" s="36" t="e">
        <f t="shared" si="2"/>
        <v>#N/A</v>
      </c>
      <c r="E7" s="55" t="e">
        <f>($D4*FOSD!D18)*($C7-$C3)+($D5*FOSD!D19)*($C7-$C4)+($D6*FOSD!D20)*($C7-$C5)+($D7*FOSD!D21)*($C7-$C6)</f>
        <v>#N/A</v>
      </c>
      <c r="F7" s="55" t="e">
        <f>($D4*FOSD!E18)*($C7-$C3)+($D5*FOSD!E19)*($C7-$C4)+($D6*FOSD!E20)*($C7-$C5)+($D7*FOSD!E21)*($C7-$C6)</f>
        <v>#N/A</v>
      </c>
      <c r="G7" s="76" t="e">
        <f>G6+$D7*GLD!G7</f>
        <v>#N/A</v>
      </c>
      <c r="H7" s="76" t="e">
        <f t="shared" si="0"/>
        <v>#N/A</v>
      </c>
      <c r="I7" s="76" t="e">
        <f t="shared" si="1"/>
        <v>#N/A</v>
      </c>
      <c r="J7" s="56" t="e">
        <f t="shared" si="3"/>
        <v>#N/A</v>
      </c>
      <c r="K7" s="55" t="e">
        <f t="shared" si="4"/>
        <v>#N/A</v>
      </c>
      <c r="L7" s="55" t="e">
        <f t="shared" si="5"/>
        <v>#N/A</v>
      </c>
      <c r="M7" s="55" t="e">
        <f t="shared" si="6"/>
        <v>#N/A</v>
      </c>
      <c r="N7" s="55" t="e">
        <f t="shared" si="7"/>
        <v>#N/A</v>
      </c>
      <c r="O7" s="55" t="e">
        <f t="shared" si="8"/>
        <v>#N/A</v>
      </c>
      <c r="P7" s="55" t="e">
        <f t="shared" si="9"/>
        <v>#N/A</v>
      </c>
      <c r="Q7" s="49"/>
      <c r="R7" s="48"/>
    </row>
    <row r="8" spans="2:18" x14ac:dyDescent="0.25">
      <c r="B8" s="35">
        <v>5</v>
      </c>
      <c r="C8" s="36" t="e">
        <f>FOSD!C22</f>
        <v>#N/A</v>
      </c>
      <c r="D8" s="36" t="e">
        <f t="shared" si="2"/>
        <v>#N/A</v>
      </c>
      <c r="E8" s="55" t="e">
        <f>($D4*FOSD!D18)*($C8-$C3)+($D5*FOSD!D19)*($C8-$C4)+($D6*FOSD!D20)*($C8-$C5)+($D7*FOSD!D21)*($C8-$C6)+($D8*FOSD!D22)*($C8-$C7)</f>
        <v>#N/A</v>
      </c>
      <c r="F8" s="55" t="e">
        <f>($D4*FOSD!E18)*($C8-$C3)+($D5*FOSD!E19)*($C8-$C4)+($D6*FOSD!E20)*($C8-$C5)+($D7*FOSD!E21)*($C8-$C6)+($D8*FOSD!E22)*($C8-$C7)</f>
        <v>#N/A</v>
      </c>
      <c r="G8" s="76" t="e">
        <f>G7+$D8*GLD!G8</f>
        <v>#N/A</v>
      </c>
      <c r="H8" s="76" t="e">
        <f t="shared" si="0"/>
        <v>#N/A</v>
      </c>
      <c r="I8" s="76" t="e">
        <f t="shared" si="1"/>
        <v>#N/A</v>
      </c>
      <c r="J8" s="56" t="e">
        <f t="shared" si="3"/>
        <v>#N/A</v>
      </c>
      <c r="K8" s="55" t="e">
        <f t="shared" si="4"/>
        <v>#N/A</v>
      </c>
      <c r="L8" s="55" t="e">
        <f t="shared" si="5"/>
        <v>#N/A</v>
      </c>
      <c r="M8" s="55" t="e">
        <f t="shared" si="6"/>
        <v>#N/A</v>
      </c>
      <c r="N8" s="55" t="e">
        <f t="shared" si="7"/>
        <v>#N/A</v>
      </c>
      <c r="O8" s="55" t="e">
        <f t="shared" si="8"/>
        <v>#N/A</v>
      </c>
      <c r="P8" s="55" t="e">
        <f t="shared" si="9"/>
        <v>#N/A</v>
      </c>
      <c r="Q8" s="49"/>
      <c r="R8" s="48"/>
    </row>
    <row r="9" spans="2:18" x14ac:dyDescent="0.25">
      <c r="B9" s="35">
        <v>6</v>
      </c>
      <c r="C9" s="36" t="e">
        <f>FOSD!C23</f>
        <v>#N/A</v>
      </c>
      <c r="D9" s="36" t="e">
        <f t="shared" si="2"/>
        <v>#N/A</v>
      </c>
      <c r="E9" s="55" t="e">
        <f>($D4*FOSD!D18)*($C9-$C3)+($D5*FOSD!D19)*($C9-$C4)+($D6*FOSD!D20)*($C9-$C5)+($D7*FOSD!D21)*($C9-$C6)+($D8*FOSD!D22)*($C9-$C7)+($D9*FOSD!D23)*($C9-$C8)</f>
        <v>#N/A</v>
      </c>
      <c r="F9" s="55" t="e">
        <f>($D4*FOSD!E18)*($C9-$C3)+($D5*FOSD!E19)*($C9-$C4)+($D6*FOSD!E20)*($C9-$C5)+($D7*FOSD!E21)*($C9-$C6)+($D8*FOSD!E22)*($C9-$C7)+($D9*FOSD!E23)*($C9-$C8)</f>
        <v>#N/A</v>
      </c>
      <c r="G9" s="76" t="e">
        <f>G8+$D9*GLD!G9</f>
        <v>#N/A</v>
      </c>
      <c r="H9" s="76" t="e">
        <f t="shared" si="0"/>
        <v>#N/A</v>
      </c>
      <c r="I9" s="76" t="e">
        <f t="shared" si="1"/>
        <v>#N/A</v>
      </c>
      <c r="J9" s="56" t="e">
        <f t="shared" si="3"/>
        <v>#N/A</v>
      </c>
      <c r="K9" s="55" t="e">
        <f t="shared" si="4"/>
        <v>#N/A</v>
      </c>
      <c r="L9" s="55" t="e">
        <f t="shared" si="5"/>
        <v>#N/A</v>
      </c>
      <c r="M9" s="55" t="e">
        <f t="shared" si="6"/>
        <v>#N/A</v>
      </c>
      <c r="N9" s="55" t="e">
        <f t="shared" si="7"/>
        <v>#N/A</v>
      </c>
      <c r="O9" s="55" t="e">
        <f t="shared" si="8"/>
        <v>#N/A</v>
      </c>
      <c r="P9" s="55" t="e">
        <f t="shared" si="9"/>
        <v>#N/A</v>
      </c>
      <c r="Q9" s="49"/>
      <c r="R9" s="48"/>
    </row>
    <row r="10" spans="2:18" x14ac:dyDescent="0.25">
      <c r="B10" s="35">
        <v>7</v>
      </c>
      <c r="C10" s="36" t="e">
        <f>FOSD!C24</f>
        <v>#N/A</v>
      </c>
      <c r="D10" s="36" t="e">
        <f t="shared" si="2"/>
        <v>#N/A</v>
      </c>
      <c r="E10" s="55" t="e">
        <f>($D4*FOSD!D18)*($C10-$C3)+($D5*FOSD!D19)*($C10-$C4)+($D6*FOSD!D20)*($C10-$C5)+($D7*FOSD!D21)*($C10-$C6)+($D8*FOSD!D22)*($C10-$C7)+($D9*FOSD!D23)*($C10-$C8)+($D10*FOSD!D24)*($C10-$C9)</f>
        <v>#N/A</v>
      </c>
      <c r="F10" s="55" t="e">
        <f>($D4*FOSD!E18)*($C10-$C3)+($D5*FOSD!E19)*($C10-$C4)+($D6*FOSD!E20)*($C10-$C5)+($D7*FOSD!E21)*($C10-$C6)+($D8*FOSD!E22)*($C10-$C7)+($D9*FOSD!E23)*($C10-$C8)+($D10*FOSD!E24)*($C10-$C9)</f>
        <v>#N/A</v>
      </c>
      <c r="G10" s="76" t="e">
        <f>G9+$D10*GLD!G10</f>
        <v>#N/A</v>
      </c>
      <c r="H10" s="76" t="e">
        <f t="shared" si="0"/>
        <v>#N/A</v>
      </c>
      <c r="I10" s="76" t="e">
        <f t="shared" si="1"/>
        <v>#N/A</v>
      </c>
      <c r="J10" s="56" t="e">
        <f t="shared" si="3"/>
        <v>#N/A</v>
      </c>
      <c r="K10" s="55" t="e">
        <f t="shared" si="4"/>
        <v>#N/A</v>
      </c>
      <c r="L10" s="55" t="e">
        <f t="shared" si="5"/>
        <v>#N/A</v>
      </c>
      <c r="M10" s="55" t="e">
        <f t="shared" si="6"/>
        <v>#N/A</v>
      </c>
      <c r="N10" s="55" t="e">
        <f t="shared" si="7"/>
        <v>#N/A</v>
      </c>
      <c r="O10" s="55" t="e">
        <f t="shared" si="8"/>
        <v>#N/A</v>
      </c>
      <c r="P10" s="55" t="e">
        <f t="shared" si="9"/>
        <v>#N/A</v>
      </c>
      <c r="Q10" s="49"/>
      <c r="R10" s="48"/>
    </row>
    <row r="11" spans="2:18" x14ac:dyDescent="0.25">
      <c r="B11" s="35">
        <v>8</v>
      </c>
      <c r="C11" s="36" t="e">
        <f>FOSD!C25</f>
        <v>#N/A</v>
      </c>
      <c r="D11" s="36" t="e">
        <f t="shared" si="2"/>
        <v>#N/A</v>
      </c>
      <c r="E11" s="55" t="e">
        <f>($D4*FOSD!D18)*($C11-$C3)+($D5*FOSD!D19)*($C11-$C4)+($D6*FOSD!D20)*($C11-$C5)+($D7*FOSD!D21)*($C11-$C6)+($D8*FOSD!D22)*($C11-$C7)+($D9*FOSD!D23)*($C11-$C8)+($D10*FOSD!D24)*($C11-$C9)+($D11*FOSD!D25)*($C11-$C10)</f>
        <v>#N/A</v>
      </c>
      <c r="F11" s="55" t="e">
        <f>($D4*FOSD!E18)*($C11-$C3)+($D5*FOSD!E19)*($C11-$C4)+($D6*FOSD!E20)*($C11-$C5)+($D7*FOSD!E21)*($C11-$C6)+($D8*FOSD!E22)*($C11-$C7)+($D9*FOSD!E23)*($C11-$C8)+($D10*FOSD!E24)*($C11-$C9)+($D11*FOSD!E25)*($C11-$C10)</f>
        <v>#N/A</v>
      </c>
      <c r="G11" s="76" t="e">
        <f>G10+$D11*GLD!G11</f>
        <v>#N/A</v>
      </c>
      <c r="H11" s="76" t="e">
        <f t="shared" si="0"/>
        <v>#N/A</v>
      </c>
      <c r="I11" s="76" t="e">
        <f t="shared" si="1"/>
        <v>#N/A</v>
      </c>
      <c r="J11" s="56" t="e">
        <f t="shared" si="3"/>
        <v>#N/A</v>
      </c>
      <c r="K11" s="55" t="e">
        <f t="shared" si="4"/>
        <v>#N/A</v>
      </c>
      <c r="L11" s="55" t="e">
        <f t="shared" si="5"/>
        <v>#N/A</v>
      </c>
      <c r="M11" s="55" t="e">
        <f t="shared" si="6"/>
        <v>#N/A</v>
      </c>
      <c r="N11" s="55" t="e">
        <f t="shared" si="7"/>
        <v>#N/A</v>
      </c>
      <c r="O11" s="55" t="e">
        <f t="shared" si="8"/>
        <v>#N/A</v>
      </c>
      <c r="P11" s="55" t="e">
        <f t="shared" si="9"/>
        <v>#N/A</v>
      </c>
      <c r="Q11" s="49"/>
      <c r="R11" s="48"/>
    </row>
    <row r="12" spans="2:18" x14ac:dyDescent="0.25">
      <c r="B12" s="35">
        <v>9</v>
      </c>
      <c r="C12" s="36" t="e">
        <f>FOSD!C26</f>
        <v>#N/A</v>
      </c>
      <c r="D12" s="36" t="e">
        <f t="shared" si="2"/>
        <v>#N/A</v>
      </c>
      <c r="E12" s="55" t="e">
        <f>($D4*FOSD!D18)*($C12-$C3)+($D5*FOSD!D19)*($C12-$C4)+($D6*FOSD!D20)*($C12-$C5)+($D7*FOSD!D21)*($C12-$C6)+($D8*FOSD!D22)*($C12-$C7)+($D9*FOSD!D23)*($C12-$C8)+($D10*FOSD!D24)*($C12-$C9)+($D11*FOSD!D25)*($C12-$C10)+($D12*FOSD!D26)*($C12-$C11)</f>
        <v>#N/A</v>
      </c>
      <c r="F12" s="55" t="e">
        <f>($D4*FOSD!E18)*($C12-$C3)+($D5*FOSD!E19)*($C12-$C4)+($D6*FOSD!E20)*($C12-$C5)+($D7*FOSD!E21)*($C12-$C6)+($D8*FOSD!E22)*($C12-$C7)+($D9*FOSD!E23)*($C12-$C8)+($D10*FOSD!E24)*($C12-$C9)+($D11*FOSD!E25)*($C12-$C10)+($D12*FOSD!E26)*($C12-$C11)</f>
        <v>#N/A</v>
      </c>
      <c r="G12" s="76" t="e">
        <f>G11+$D12*GLD!G12</f>
        <v>#N/A</v>
      </c>
      <c r="H12" s="76" t="e">
        <f t="shared" si="0"/>
        <v>#N/A</v>
      </c>
      <c r="I12" s="76" t="e">
        <f t="shared" si="1"/>
        <v>#N/A</v>
      </c>
      <c r="J12" s="56" t="e">
        <f t="shared" si="3"/>
        <v>#N/A</v>
      </c>
      <c r="K12" s="55" t="e">
        <f t="shared" si="4"/>
        <v>#N/A</v>
      </c>
      <c r="L12" s="55" t="e">
        <f t="shared" si="5"/>
        <v>#N/A</v>
      </c>
      <c r="M12" s="55" t="e">
        <f t="shared" si="6"/>
        <v>#N/A</v>
      </c>
      <c r="N12" s="55" t="e">
        <f t="shared" si="7"/>
        <v>#N/A</v>
      </c>
      <c r="O12" s="55" t="e">
        <f t="shared" si="8"/>
        <v>#N/A</v>
      </c>
      <c r="P12" s="55" t="e">
        <f t="shared" si="9"/>
        <v>#N/A</v>
      </c>
      <c r="Q12" s="49"/>
      <c r="R12" s="48"/>
    </row>
    <row r="13" spans="2:18" x14ac:dyDescent="0.25">
      <c r="B13" s="35">
        <v>10</v>
      </c>
      <c r="C13" s="36">
        <f>FOSD!C27</f>
        <v>0</v>
      </c>
      <c r="D13" s="36" t="e">
        <f t="shared" si="2"/>
        <v>#N/A</v>
      </c>
      <c r="E13" s="55" t="e">
        <f>($D4*FOSD!D18)*($C13-$C3)+($D5*FOSD!D19)*($C13-$C4)+($D6*FOSD!D20)*($C13-$C5)+($D7*FOSD!D21)*($C13-$C6)+($D8*FOSD!D22)*($C13-$C7)+($D9*FOSD!D23)*($C13-$C8)+($D10*FOSD!D24)*($C13-$C9)+($D11*FOSD!D25)*($C13-$C10)+($D12*FOSD!D26)*($C13-$C11)+($D13*FOSD!D27)*($C13-$C12)</f>
        <v>#N/A</v>
      </c>
      <c r="F13" s="55" t="e">
        <f>($D4*FOSD!E18)*($C13-$C3)+($D5*FOSD!E19)*($C13-$C4)+($D6*FOSD!E20)*($C13-$C5)+($D7*FOSD!E21)*($C13-$C6)+($D8*FOSD!E22)*($C13-$C7)+($D9*FOSD!E23)*($C13-$C8)+($D10*FOSD!E24)*($C13-$C9)+($D11*FOSD!E25)*($C13-$C10)+($D12*FOSD!E26)*($C13-$C11)+($D13*FOSD!E27)*($C13-$C12)</f>
        <v>#N/A</v>
      </c>
      <c r="G13" s="76" t="e">
        <f>G12+$D13*GLD!G13</f>
        <v>#N/A</v>
      </c>
      <c r="H13" s="76" t="e">
        <f t="shared" si="0"/>
        <v>#N/A</v>
      </c>
      <c r="I13" s="76" t="e">
        <f t="shared" si="1"/>
        <v>#N/A</v>
      </c>
      <c r="J13" s="56" t="e">
        <f t="shared" si="3"/>
        <v>#N/A</v>
      </c>
      <c r="K13" s="55" t="e">
        <f t="shared" si="4"/>
        <v>#N/A</v>
      </c>
      <c r="L13" s="55" t="e">
        <f t="shared" si="5"/>
        <v>#N/A</v>
      </c>
      <c r="M13" s="55" t="e">
        <f t="shared" si="6"/>
        <v>#N/A</v>
      </c>
      <c r="N13" s="55" t="e">
        <f t="shared" si="7"/>
        <v>#N/A</v>
      </c>
      <c r="O13" s="55" t="e">
        <f t="shared" si="8"/>
        <v>#N/A</v>
      </c>
      <c r="P13" s="55" t="e">
        <f t="shared" si="9"/>
        <v>#N/A</v>
      </c>
      <c r="Q13" s="49"/>
      <c r="R13" s="48"/>
    </row>
    <row r="14" spans="2:18" x14ac:dyDescent="0.25">
      <c r="B14" s="75"/>
      <c r="C14" s="75"/>
      <c r="D14" s="75"/>
      <c r="E14" s="75"/>
      <c r="F14" s="75"/>
      <c r="G14" s="75"/>
      <c r="H14" s="75"/>
      <c r="I14" s="75"/>
      <c r="J14" s="56" t="s">
        <v>6</v>
      </c>
      <c r="K14" s="71"/>
      <c r="L14" s="55" t="e">
        <f>MIN(L4:L13)</f>
        <v>#N/A</v>
      </c>
      <c r="M14" s="55"/>
      <c r="N14" s="55" t="e">
        <f t="shared" ref="N14:P14" si="10">MIN(N4:N13)</f>
        <v>#N/A</v>
      </c>
      <c r="O14" s="55"/>
      <c r="P14" s="55" t="e">
        <f t="shared" si="10"/>
        <v>#N/A</v>
      </c>
      <c r="Q14" s="63"/>
      <c r="R14" s="48"/>
    </row>
    <row r="15" spans="2:18" x14ac:dyDescent="0.25">
      <c r="B15" s="23" t="s">
        <v>58</v>
      </c>
      <c r="C15" s="75"/>
      <c r="D15" s="75"/>
      <c r="E15" s="75"/>
      <c r="F15" s="75"/>
      <c r="G15" s="75"/>
      <c r="H15" s="75"/>
      <c r="I15" s="75"/>
      <c r="J15" s="56" t="s">
        <v>7</v>
      </c>
      <c r="K15" s="71"/>
      <c r="L15" s="55" t="e">
        <f>MAX(L4:L13)</f>
        <v>#N/A</v>
      </c>
      <c r="M15" s="55"/>
      <c r="N15" s="55" t="e">
        <f t="shared" ref="N15:P15" si="11">MAX(N4:N13)</f>
        <v>#N/A</v>
      </c>
      <c r="O15" s="55"/>
      <c r="P15" s="55" t="e">
        <f t="shared" si="11"/>
        <v>#N/A</v>
      </c>
      <c r="Q15" s="63"/>
      <c r="R15" s="48"/>
    </row>
    <row r="16" spans="2:18" x14ac:dyDescent="0.25">
      <c r="B16" s="95" t="e">
        <f>IF(L16=2, "HALE 2 dominates HALE 1", IF(L16=0, "HALE 1 dominates HALE 2", "HALE 1 &amp; HALE 2 cross"))</f>
        <v>#N/A</v>
      </c>
      <c r="C16" s="76"/>
      <c r="D16" s="75"/>
      <c r="E16" s="75"/>
      <c r="F16" s="75"/>
      <c r="G16" s="75"/>
      <c r="H16" s="75"/>
      <c r="I16" s="75"/>
      <c r="J16" s="56" t="s">
        <v>48</v>
      </c>
      <c r="K16" s="53"/>
      <c r="L16" s="55" t="e">
        <f>L14+L15</f>
        <v>#N/A</v>
      </c>
      <c r="M16" s="55"/>
      <c r="N16" s="55" t="e">
        <f t="shared" ref="N16:P16" si="12">N14+N15</f>
        <v>#N/A</v>
      </c>
      <c r="O16" s="55"/>
      <c r="P16" s="55" t="e">
        <f t="shared" si="12"/>
        <v>#N/A</v>
      </c>
      <c r="Q16" s="63"/>
      <c r="R16" s="49"/>
    </row>
    <row r="17" spans="2:18" x14ac:dyDescent="0.25">
      <c r="B17" s="95" t="e">
        <f>IF(N16=2, "HALE 3 dominates HALE 1", IF(N16=0, "HALE 1 dominates HALE 3", "HALE 3 &amp; HALE 1 cross"))</f>
        <v>#N/A</v>
      </c>
      <c r="C17" s="76"/>
      <c r="D17" s="75"/>
      <c r="E17" s="75"/>
      <c r="F17" s="75"/>
      <c r="G17" s="75"/>
      <c r="H17" s="75"/>
      <c r="I17" s="75"/>
      <c r="J17" s="50"/>
      <c r="K17" s="47"/>
      <c r="L17" s="50"/>
      <c r="M17" s="50"/>
      <c r="N17" s="47"/>
      <c r="O17" s="50"/>
      <c r="P17" s="50"/>
      <c r="Q17" s="63"/>
      <c r="R17" s="49"/>
    </row>
    <row r="18" spans="2:18" x14ac:dyDescent="0.25">
      <c r="B18" s="95" t="e">
        <f>IF(P16=2, "HALE 3 dominates HALE 2", IF(P16=0, "HALE 2 dominates HALE 3", "HALE 2 &amp; HALD 3 cross"))</f>
        <v>#N/A</v>
      </c>
      <c r="C18" s="76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R18" s="98"/>
    </row>
    <row r="19" spans="2:18" x14ac:dyDescent="0.25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R19" s="98"/>
    </row>
    <row r="20" spans="2:18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R20" s="98"/>
    </row>
    <row r="21" spans="2:18" x14ac:dyDescent="0.25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R21" s="98"/>
    </row>
  </sheetData>
  <mergeCells count="3">
    <mergeCell ref="K2:L2"/>
    <mergeCell ref="M2:N2"/>
    <mergeCell ref="O2:P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</vt:lpstr>
      <vt:lpstr>FOSD</vt:lpstr>
      <vt:lpstr>LD</vt:lpstr>
      <vt:lpstr>GLD</vt:lpstr>
      <vt:lpstr>SOGLD</vt:lpstr>
    </vt:vector>
  </TitlesOfParts>
  <Company>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 Ourti</dc:creator>
  <cp:lastModifiedBy>Richard</cp:lastModifiedBy>
  <dcterms:created xsi:type="dcterms:W3CDTF">2018-04-10T20:03:56Z</dcterms:created>
  <dcterms:modified xsi:type="dcterms:W3CDTF">2019-02-18T19:16:14Z</dcterms:modified>
</cp:coreProperties>
</file>